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OCUMENTOS COMPARTILHADOS\Dicom 2023\Pregão Eletrônico\PE 05-2023- Impermeabilização Cobetura Bloco B\Edital e anexos\Republicação Edital_02\"/>
    </mc:Choice>
  </mc:AlternateContent>
  <xr:revisionPtr revIDLastSave="0" documentId="8_{7AFDC202-E9BE-442A-8516-E010B47B92AA}" xr6:coauthVersionLast="47" xr6:coauthVersionMax="47" xr10:uidLastSave="{00000000-0000-0000-0000-000000000000}"/>
  <bookViews>
    <workbookView xWindow="31095" yWindow="1635" windowWidth="21600" windowHeight="11385" firstSheet="1" activeTab="1" xr2:uid="{00000000-000D-0000-FFFF-FFFF00000000}"/>
  </bookViews>
  <sheets>
    <sheet name="COMPARATIVA COM BDI" sheetId="1" r:id="rId1"/>
    <sheet name="CUSTO SINTÉTICO SEM BDI" sheetId="3" r:id="rId2"/>
    <sheet name="ANALÍTICO" sheetId="6" r:id="rId3"/>
    <sheet name="CURVA ABC" sheetId="5" r:id="rId4"/>
    <sheet name="MÉDIA DE PREÇOS - FORNECEDOR" sheetId="4" r:id="rId5"/>
    <sheet name="Matriz" sheetId="2" state="hidden" r:id="rId6"/>
  </sheets>
  <externalReferences>
    <externalReference r:id="rId7"/>
    <externalReference r:id="rId8"/>
  </externalReferences>
  <definedNames>
    <definedName name="_xlnm._FilterDatabase" localSheetId="1" hidden="1">'CUSTO SINTÉTICO SEM BDI'!$A$4:$P$4</definedName>
    <definedName name="_xlnm.Print_Area" localSheetId="0">'COMPARATIVA COM BDI'!$A$1:$K$6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36" i="5" l="1"/>
  <c r="H42" i="3"/>
  <c r="H25" i="3"/>
  <c r="C2" i="6"/>
  <c r="C3" i="6"/>
  <c r="C7" i="6"/>
  <c r="C8" i="6"/>
  <c r="C9" i="6"/>
  <c r="C10" i="6"/>
  <c r="C11" i="6"/>
  <c r="C12" i="6"/>
  <c r="C13" i="6"/>
  <c r="D14" i="6"/>
  <c r="H4" i="5" l="1"/>
  <c r="P4" i="5" s="1"/>
  <c r="Q4" i="5" s="1"/>
  <c r="R4" i="5" s="1"/>
  <c r="K4" i="5"/>
  <c r="N4" i="5"/>
  <c r="O4" i="5"/>
  <c r="H5" i="5"/>
  <c r="K5" i="5"/>
  <c r="N5" i="5"/>
  <c r="O5" i="5"/>
  <c r="P5" i="5"/>
  <c r="Q5" i="5" s="1"/>
  <c r="H6" i="5"/>
  <c r="K6" i="5"/>
  <c r="N6" i="5"/>
  <c r="P6" i="5" s="1"/>
  <c r="Q6" i="5" s="1"/>
  <c r="O6" i="5"/>
  <c r="H7" i="5"/>
  <c r="K7" i="5"/>
  <c r="P7" i="5" s="1"/>
  <c r="Q7" i="5" s="1"/>
  <c r="N7" i="5"/>
  <c r="O7" i="5"/>
  <c r="H8" i="5"/>
  <c r="P8" i="5" s="1"/>
  <c r="Q8" i="5" s="1"/>
  <c r="K8" i="5"/>
  <c r="N8" i="5"/>
  <c r="O8" i="5"/>
  <c r="H9" i="5"/>
  <c r="P9" i="5" s="1"/>
  <c r="Q9" i="5" s="1"/>
  <c r="K9" i="5"/>
  <c r="N9" i="5"/>
  <c r="O9" i="5"/>
  <c r="H10" i="5"/>
  <c r="P10" i="5" s="1"/>
  <c r="Q10" i="5" s="1"/>
  <c r="O10" i="5"/>
  <c r="H11" i="5"/>
  <c r="K11" i="5"/>
  <c r="N11" i="5"/>
  <c r="P11" i="5" s="1"/>
  <c r="Q11" i="5" s="1"/>
  <c r="O11" i="5"/>
  <c r="H12" i="5"/>
  <c r="K12" i="5"/>
  <c r="N12" i="5"/>
  <c r="O12" i="5"/>
  <c r="H13" i="5"/>
  <c r="P13" i="5" s="1"/>
  <c r="Q13" i="5" s="1"/>
  <c r="K13" i="5"/>
  <c r="N13" i="5"/>
  <c r="O13" i="5"/>
  <c r="H14" i="5"/>
  <c r="K14" i="5"/>
  <c r="P14" i="5" s="1"/>
  <c r="N14" i="5"/>
  <c r="O14" i="5"/>
  <c r="Q14" i="5"/>
  <c r="H15" i="5"/>
  <c r="K15" i="5"/>
  <c r="N15" i="5"/>
  <c r="O15" i="5"/>
  <c r="P15" i="5"/>
  <c r="Q15" i="5" s="1"/>
  <c r="H16" i="5"/>
  <c r="P16" i="5" s="1"/>
  <c r="Q16" i="5" s="1"/>
  <c r="K16" i="5"/>
  <c r="N16" i="5"/>
  <c r="O16" i="5"/>
  <c r="H17" i="5"/>
  <c r="K17" i="5"/>
  <c r="N17" i="5"/>
  <c r="P17" i="5" s="1"/>
  <c r="Q17" i="5" s="1"/>
  <c r="O17" i="5"/>
  <c r="H18" i="5"/>
  <c r="P18" i="5" s="1"/>
  <c r="Q18" i="5" s="1"/>
  <c r="K18" i="5"/>
  <c r="N18" i="5"/>
  <c r="O18" i="5"/>
  <c r="H19" i="5"/>
  <c r="P19" i="5" s="1"/>
  <c r="Q19" i="5" s="1"/>
  <c r="K19" i="5"/>
  <c r="N19" i="5"/>
  <c r="O19" i="5"/>
  <c r="H20" i="5"/>
  <c r="K20" i="5"/>
  <c r="P20" i="5" s="1"/>
  <c r="Q20" i="5" s="1"/>
  <c r="N20" i="5"/>
  <c r="O20" i="5"/>
  <c r="H21" i="5"/>
  <c r="K21" i="5"/>
  <c r="N21" i="5"/>
  <c r="O21" i="5"/>
  <c r="P21" i="5"/>
  <c r="Q21" i="5" s="1"/>
  <c r="H22" i="5"/>
  <c r="P22" i="5" s="1"/>
  <c r="Q22" i="5" s="1"/>
  <c r="K22" i="5"/>
  <c r="N22" i="5"/>
  <c r="O22" i="5"/>
  <c r="H23" i="5"/>
  <c r="K23" i="5"/>
  <c r="N23" i="5"/>
  <c r="P23" i="5" s="1"/>
  <c r="Q23" i="5" s="1"/>
  <c r="O23" i="5"/>
  <c r="H24" i="5"/>
  <c r="K24" i="5"/>
  <c r="N24" i="5"/>
  <c r="O24" i="5"/>
  <c r="H25" i="5"/>
  <c r="P25" i="5" s="1"/>
  <c r="Q25" i="5" s="1"/>
  <c r="K25" i="5"/>
  <c r="N25" i="5"/>
  <c r="O25" i="5"/>
  <c r="H26" i="5"/>
  <c r="K26" i="5"/>
  <c r="P26" i="5" s="1"/>
  <c r="N26" i="5"/>
  <c r="O26" i="5"/>
  <c r="Q26" i="5"/>
  <c r="H27" i="5"/>
  <c r="K27" i="5"/>
  <c r="N27" i="5"/>
  <c r="O27" i="5"/>
  <c r="P27" i="5"/>
  <c r="Q27" i="5" s="1"/>
  <c r="H28" i="5"/>
  <c r="P28" i="5" s="1"/>
  <c r="Q28" i="5" s="1"/>
  <c r="K28" i="5"/>
  <c r="N28" i="5"/>
  <c r="O28" i="5"/>
  <c r="H29" i="5"/>
  <c r="K29" i="5"/>
  <c r="N29" i="5"/>
  <c r="P29" i="5" s="1"/>
  <c r="Q29" i="5" s="1"/>
  <c r="O29" i="5"/>
  <c r="H30" i="5"/>
  <c r="P30" i="5" s="1"/>
  <c r="Q30" i="5" s="1"/>
  <c r="K30" i="5"/>
  <c r="N30" i="5"/>
  <c r="O30" i="5"/>
  <c r="H31" i="5"/>
  <c r="P31" i="5" s="1"/>
  <c r="Q31" i="5" s="1"/>
  <c r="K31" i="5"/>
  <c r="N31" i="5"/>
  <c r="O31" i="5"/>
  <c r="H32" i="5"/>
  <c r="K32" i="5"/>
  <c r="P32" i="5" s="1"/>
  <c r="Q32" i="5" s="1"/>
  <c r="N32" i="5"/>
  <c r="O32" i="5"/>
  <c r="H33" i="5"/>
  <c r="K33" i="5"/>
  <c r="N33" i="5"/>
  <c r="O33" i="5"/>
  <c r="P33" i="5"/>
  <c r="Q33" i="5" s="1"/>
  <c r="H34" i="5"/>
  <c r="P34" i="5" s="1"/>
  <c r="Q34" i="5" s="1"/>
  <c r="K34" i="5"/>
  <c r="N34" i="5"/>
  <c r="O34" i="5"/>
  <c r="H35" i="5"/>
  <c r="K35" i="5"/>
  <c r="N35" i="5"/>
  <c r="P35" i="5" s="1"/>
  <c r="Q35" i="5" s="1"/>
  <c r="O35" i="5"/>
  <c r="H36" i="5"/>
  <c r="K36" i="5"/>
  <c r="N36" i="5"/>
  <c r="O36" i="5"/>
  <c r="H37" i="5"/>
  <c r="P37" i="5" s="1"/>
  <c r="Q37" i="5" s="1"/>
  <c r="K37" i="5"/>
  <c r="N37" i="5"/>
  <c r="O37" i="5"/>
  <c r="H38" i="5"/>
  <c r="K38" i="5"/>
  <c r="P38" i="5" s="1"/>
  <c r="N38" i="5"/>
  <c r="O38" i="5"/>
  <c r="Q38" i="5"/>
  <c r="H39" i="5"/>
  <c r="K39" i="5"/>
  <c r="N39" i="5"/>
  <c r="O39" i="5"/>
  <c r="P39" i="5"/>
  <c r="Q39" i="5" s="1"/>
  <c r="H40" i="5"/>
  <c r="P40" i="5" s="1"/>
  <c r="Q40" i="5" s="1"/>
  <c r="K40" i="5"/>
  <c r="N40" i="5"/>
  <c r="O40" i="5"/>
  <c r="H41" i="5"/>
  <c r="K41" i="5"/>
  <c r="N41" i="5"/>
  <c r="P41" i="5" s="1"/>
  <c r="Q41" i="5" s="1"/>
  <c r="O41" i="5"/>
  <c r="H42" i="5"/>
  <c r="P42" i="5" s="1"/>
  <c r="Q42" i="5" s="1"/>
  <c r="K42" i="5"/>
  <c r="N42" i="5"/>
  <c r="O42" i="5"/>
  <c r="H43" i="5"/>
  <c r="P43" i="5" s="1"/>
  <c r="Q43" i="5" s="1"/>
  <c r="K43" i="5"/>
  <c r="N43" i="5"/>
  <c r="O43" i="5"/>
  <c r="H44" i="5"/>
  <c r="K44" i="5"/>
  <c r="P44" i="5" s="1"/>
  <c r="Q44" i="5" s="1"/>
  <c r="N44" i="5"/>
  <c r="O44" i="5"/>
  <c r="O45" i="5"/>
  <c r="P45" i="5"/>
  <c r="Q45" i="5" s="1"/>
  <c r="H46" i="5"/>
  <c r="P46" i="5" s="1"/>
  <c r="Q46" i="5" s="1"/>
  <c r="K46" i="5"/>
  <c r="N46" i="5"/>
  <c r="O46" i="5"/>
  <c r="H47" i="5"/>
  <c r="K47" i="5"/>
  <c r="P47" i="5" s="1"/>
  <c r="Q47" i="5" s="1"/>
  <c r="N47" i="5"/>
  <c r="O47" i="5"/>
  <c r="H48" i="5"/>
  <c r="K48" i="5"/>
  <c r="N48" i="5"/>
  <c r="O48" i="5"/>
  <c r="P48" i="5"/>
  <c r="Q48" i="5" s="1"/>
  <c r="H49" i="5"/>
  <c r="P49" i="5" s="1"/>
  <c r="Q49" i="5" s="1"/>
  <c r="K49" i="5"/>
  <c r="N49" i="5"/>
  <c r="O49" i="5"/>
  <c r="H50" i="5"/>
  <c r="K50" i="5"/>
  <c r="N50" i="5"/>
  <c r="P50" i="5" s="1"/>
  <c r="Q50" i="5" s="1"/>
  <c r="O50" i="5"/>
  <c r="H51" i="5"/>
  <c r="K51" i="5"/>
  <c r="N51" i="5"/>
  <c r="O51" i="5"/>
  <c r="H52" i="5"/>
  <c r="P52" i="5" s="1"/>
  <c r="Q52" i="5" s="1"/>
  <c r="K52" i="5"/>
  <c r="N52" i="5"/>
  <c r="O52" i="5"/>
  <c r="H53" i="5"/>
  <c r="K53" i="5"/>
  <c r="P53" i="5" s="1"/>
  <c r="N53" i="5"/>
  <c r="O53" i="5"/>
  <c r="Q53" i="5"/>
  <c r="H54" i="5"/>
  <c r="K54" i="5"/>
  <c r="N54" i="5"/>
  <c r="O54" i="5"/>
  <c r="P54" i="5"/>
  <c r="Q54" i="5" s="1"/>
  <c r="H55" i="5"/>
  <c r="P55" i="5" s="1"/>
  <c r="Q55" i="5" s="1"/>
  <c r="K55" i="5"/>
  <c r="N55" i="5"/>
  <c r="O55" i="5"/>
  <c r="H56" i="5"/>
  <c r="K56" i="5"/>
  <c r="N56" i="5"/>
  <c r="P56" i="5" s="1"/>
  <c r="Q56" i="5" s="1"/>
  <c r="O56" i="5"/>
  <c r="H57" i="5"/>
  <c r="K57" i="5"/>
  <c r="N57" i="5"/>
  <c r="O57" i="5"/>
  <c r="H58" i="5"/>
  <c r="P58" i="5" s="1"/>
  <c r="Q58" i="5" s="1"/>
  <c r="K58" i="5"/>
  <c r="N58" i="5"/>
  <c r="O58" i="5"/>
  <c r="H59" i="5"/>
  <c r="K59" i="5"/>
  <c r="P59" i="5" s="1"/>
  <c r="Q59" i="5" s="1"/>
  <c r="N59" i="5"/>
  <c r="O59" i="5"/>
  <c r="H60" i="5"/>
  <c r="P60" i="5" s="1"/>
  <c r="Q60" i="5" s="1"/>
  <c r="K60" i="5"/>
  <c r="N60" i="5"/>
  <c r="O60" i="5"/>
  <c r="H61" i="5"/>
  <c r="P61" i="5" s="1"/>
  <c r="Q61" i="5" s="1"/>
  <c r="K61" i="5"/>
  <c r="N61" i="5"/>
  <c r="O61" i="5"/>
  <c r="H62" i="5"/>
  <c r="K62" i="5"/>
  <c r="N62" i="5"/>
  <c r="P62" i="5" s="1"/>
  <c r="Q62" i="5" s="1"/>
  <c r="O62" i="5"/>
  <c r="H63" i="5"/>
  <c r="K63" i="5"/>
  <c r="N63" i="5"/>
  <c r="O63" i="5"/>
  <c r="H64" i="5"/>
  <c r="P64" i="5" s="1"/>
  <c r="Q64" i="5" s="1"/>
  <c r="K64" i="5"/>
  <c r="N64" i="5"/>
  <c r="O64" i="5"/>
  <c r="H65" i="5"/>
  <c r="K65" i="5"/>
  <c r="P65" i="5" s="1"/>
  <c r="Q65" i="5" s="1"/>
  <c r="N65" i="5"/>
  <c r="O65" i="5"/>
  <c r="H66" i="5"/>
  <c r="P66" i="5" s="1"/>
  <c r="Q66" i="5" s="1"/>
  <c r="K66" i="5"/>
  <c r="N66" i="5"/>
  <c r="O66" i="5"/>
  <c r="H67" i="5"/>
  <c r="P67" i="5" s="1"/>
  <c r="Q67" i="5" s="1"/>
  <c r="K67" i="5"/>
  <c r="N67" i="5"/>
  <c r="O67" i="5"/>
  <c r="H68" i="5"/>
  <c r="K68" i="5"/>
  <c r="N68" i="5"/>
  <c r="P68" i="5" s="1"/>
  <c r="Q68" i="5" s="1"/>
  <c r="O68" i="5"/>
  <c r="H69" i="5"/>
  <c r="K69" i="5"/>
  <c r="N69" i="5"/>
  <c r="O69" i="5"/>
  <c r="H70" i="5"/>
  <c r="P70" i="5" s="1"/>
  <c r="Q70" i="5" s="1"/>
  <c r="K70" i="5"/>
  <c r="N70" i="5"/>
  <c r="O70" i="5"/>
  <c r="H71" i="5"/>
  <c r="K71" i="5"/>
  <c r="P71" i="5" s="1"/>
  <c r="Q71" i="5" s="1"/>
  <c r="N71" i="5"/>
  <c r="O71" i="5"/>
  <c r="H72" i="5"/>
  <c r="P72" i="5" s="1"/>
  <c r="Q72" i="5" s="1"/>
  <c r="K72" i="5"/>
  <c r="N72" i="5"/>
  <c r="O72" i="5"/>
  <c r="H73" i="5"/>
  <c r="P73" i="5" s="1"/>
  <c r="Q73" i="5" s="1"/>
  <c r="K73" i="5"/>
  <c r="N73" i="5"/>
  <c r="O73" i="5"/>
  <c r="H74" i="5"/>
  <c r="K74" i="5"/>
  <c r="N74" i="5"/>
  <c r="P74" i="5" s="1"/>
  <c r="Q74" i="5" s="1"/>
  <c r="O74" i="5"/>
  <c r="H75" i="5"/>
  <c r="K75" i="5"/>
  <c r="N75" i="5"/>
  <c r="O75" i="5"/>
  <c r="H76" i="5"/>
  <c r="P76" i="5" s="1"/>
  <c r="Q76" i="5" s="1"/>
  <c r="K76" i="5"/>
  <c r="N76" i="5"/>
  <c r="O76" i="5"/>
  <c r="H77" i="5"/>
  <c r="K77" i="5"/>
  <c r="P77" i="5" s="1"/>
  <c r="Q77" i="5" s="1"/>
  <c r="N77" i="5"/>
  <c r="O77" i="5"/>
  <c r="H78" i="5"/>
  <c r="P78" i="5" s="1"/>
  <c r="Q78" i="5" s="1"/>
  <c r="K78" i="5"/>
  <c r="N78" i="5"/>
  <c r="O78" i="5"/>
  <c r="H79" i="5"/>
  <c r="P79" i="5" s="1"/>
  <c r="Q79" i="5" s="1"/>
  <c r="K79" i="5"/>
  <c r="N79" i="5"/>
  <c r="O79" i="5"/>
  <c r="H80" i="5"/>
  <c r="K80" i="5"/>
  <c r="N80" i="5"/>
  <c r="P80" i="5" s="1"/>
  <c r="Q80" i="5" s="1"/>
  <c r="O80" i="5"/>
  <c r="H81" i="5"/>
  <c r="K81" i="5"/>
  <c r="N81" i="5"/>
  <c r="O81" i="5"/>
  <c r="H82" i="5"/>
  <c r="P82" i="5" s="1"/>
  <c r="Q82" i="5" s="1"/>
  <c r="K82" i="5"/>
  <c r="N82" i="5"/>
  <c r="O82" i="5"/>
  <c r="H83" i="5"/>
  <c r="K83" i="5"/>
  <c r="P83" i="5" s="1"/>
  <c r="Q83" i="5" s="1"/>
  <c r="N83" i="5"/>
  <c r="O83" i="5"/>
  <c r="H84" i="5"/>
  <c r="P84" i="5" s="1"/>
  <c r="Q84" i="5" s="1"/>
  <c r="K84" i="5"/>
  <c r="N84" i="5"/>
  <c r="O84" i="5"/>
  <c r="H85" i="5"/>
  <c r="P85" i="5" s="1"/>
  <c r="Q85" i="5" s="1"/>
  <c r="K85" i="5"/>
  <c r="N85" i="5"/>
  <c r="O85" i="5"/>
  <c r="O86" i="5"/>
  <c r="P86" i="5"/>
  <c r="Q86" i="5"/>
  <c r="O87" i="5"/>
  <c r="P87" i="5"/>
  <c r="Q87" i="5" s="1"/>
  <c r="O88" i="5"/>
  <c r="P88" i="5"/>
  <c r="Q88" i="5"/>
  <c r="H89" i="5"/>
  <c r="K89" i="5"/>
  <c r="N89" i="5"/>
  <c r="O89" i="5"/>
  <c r="P89" i="5"/>
  <c r="Q89" i="5" s="1"/>
  <c r="H90" i="5"/>
  <c r="K90" i="5"/>
  <c r="N90" i="5"/>
  <c r="O90" i="5"/>
  <c r="H91" i="5"/>
  <c r="K91" i="5"/>
  <c r="N91" i="5"/>
  <c r="O91" i="5"/>
  <c r="H92" i="5"/>
  <c r="K92" i="5"/>
  <c r="P92" i="5" s="1"/>
  <c r="N92" i="5"/>
  <c r="O92" i="5"/>
  <c r="Q92" i="5"/>
  <c r="H93" i="5"/>
  <c r="P93" i="5" s="1"/>
  <c r="Q93" i="5" s="1"/>
  <c r="K93" i="5"/>
  <c r="N93" i="5"/>
  <c r="O93" i="5"/>
  <c r="H94" i="5"/>
  <c r="P94" i="5" s="1"/>
  <c r="Q94" i="5" s="1"/>
  <c r="K94" i="5"/>
  <c r="N94" i="5"/>
  <c r="O94" i="5"/>
  <c r="H95" i="5"/>
  <c r="K95" i="5"/>
  <c r="N95" i="5"/>
  <c r="O95" i="5"/>
  <c r="P95" i="5"/>
  <c r="Q95" i="5" s="1"/>
  <c r="H96" i="5"/>
  <c r="K96" i="5"/>
  <c r="N96" i="5"/>
  <c r="O96" i="5"/>
  <c r="H97" i="5"/>
  <c r="K97" i="5"/>
  <c r="N97" i="5"/>
  <c r="O97" i="5"/>
  <c r="H98" i="5"/>
  <c r="K98" i="5"/>
  <c r="P98" i="5" s="1"/>
  <c r="N98" i="5"/>
  <c r="O98" i="5"/>
  <c r="Q98" i="5"/>
  <c r="H99" i="5"/>
  <c r="P99" i="5" s="1"/>
  <c r="Q99" i="5" s="1"/>
  <c r="K99" i="5"/>
  <c r="N99" i="5"/>
  <c r="O99" i="5"/>
  <c r="H100" i="5"/>
  <c r="P100" i="5" s="1"/>
  <c r="Q100" i="5" s="1"/>
  <c r="K100" i="5"/>
  <c r="N100" i="5"/>
  <c r="O100" i="5"/>
  <c r="H101" i="5"/>
  <c r="K101" i="5"/>
  <c r="N101" i="5"/>
  <c r="O101" i="5"/>
  <c r="P101" i="5"/>
  <c r="Q101" i="5" s="1"/>
  <c r="H102" i="5"/>
  <c r="K102" i="5"/>
  <c r="N102" i="5"/>
  <c r="O102" i="5"/>
  <c r="H103" i="5"/>
  <c r="K103" i="5"/>
  <c r="N103" i="5"/>
  <c r="O103" i="5"/>
  <c r="H104" i="5"/>
  <c r="K104" i="5"/>
  <c r="P104" i="5" s="1"/>
  <c r="N104" i="5"/>
  <c r="O104" i="5"/>
  <c r="Q104" i="5"/>
  <c r="H105" i="5"/>
  <c r="P105" i="5" s="1"/>
  <c r="Q105" i="5" s="1"/>
  <c r="K105" i="5"/>
  <c r="N105" i="5"/>
  <c r="O105" i="5"/>
  <c r="H106" i="5"/>
  <c r="P106" i="5" s="1"/>
  <c r="Q106" i="5" s="1"/>
  <c r="K106" i="5"/>
  <c r="N106" i="5"/>
  <c r="O106" i="5"/>
  <c r="H107" i="5"/>
  <c r="K107" i="5"/>
  <c r="N107" i="5"/>
  <c r="O107" i="5"/>
  <c r="P107" i="5"/>
  <c r="Q107" i="5" s="1"/>
  <c r="H108" i="5"/>
  <c r="K108" i="5"/>
  <c r="N108" i="5"/>
  <c r="O108" i="5"/>
  <c r="H109" i="5"/>
  <c r="K109" i="5"/>
  <c r="N109" i="5"/>
  <c r="O109" i="5"/>
  <c r="H110" i="5"/>
  <c r="K110" i="5"/>
  <c r="P110" i="5" s="1"/>
  <c r="N110" i="5"/>
  <c r="O110" i="5"/>
  <c r="Q110" i="5"/>
  <c r="H111" i="5"/>
  <c r="P111" i="5" s="1"/>
  <c r="Q111" i="5" s="1"/>
  <c r="K111" i="5"/>
  <c r="N111" i="5"/>
  <c r="O111" i="5"/>
  <c r="H112" i="5"/>
  <c r="P112" i="5" s="1"/>
  <c r="Q112" i="5" s="1"/>
  <c r="K112" i="5"/>
  <c r="N112" i="5"/>
  <c r="O112" i="5"/>
  <c r="H113" i="5"/>
  <c r="K113" i="5"/>
  <c r="N113" i="5"/>
  <c r="O113" i="5"/>
  <c r="P113" i="5"/>
  <c r="Q113" i="5" s="1"/>
  <c r="H114" i="5"/>
  <c r="K114" i="5"/>
  <c r="N114" i="5"/>
  <c r="O114" i="5"/>
  <c r="H115" i="5"/>
  <c r="K115" i="5"/>
  <c r="N115" i="5"/>
  <c r="O115" i="5"/>
  <c r="H116" i="5"/>
  <c r="K116" i="5"/>
  <c r="P116" i="5" s="1"/>
  <c r="N116" i="5"/>
  <c r="O116" i="5"/>
  <c r="Q116" i="5"/>
  <c r="H117" i="5"/>
  <c r="P117" i="5" s="1"/>
  <c r="Q117" i="5" s="1"/>
  <c r="K117" i="5"/>
  <c r="N117" i="5"/>
  <c r="O117" i="5"/>
  <c r="H118" i="5"/>
  <c r="P118" i="5" s="1"/>
  <c r="Q118" i="5" s="1"/>
  <c r="K118" i="5"/>
  <c r="N118" i="5"/>
  <c r="O118" i="5"/>
  <c r="H119" i="5"/>
  <c r="K119" i="5"/>
  <c r="N119" i="5"/>
  <c r="O119" i="5"/>
  <c r="P119" i="5"/>
  <c r="Q119" i="5" s="1"/>
  <c r="H120" i="5"/>
  <c r="K120" i="5"/>
  <c r="N120" i="5"/>
  <c r="O120" i="5"/>
  <c r="H121" i="5"/>
  <c r="K121" i="5"/>
  <c r="N121" i="5"/>
  <c r="O121" i="5"/>
  <c r="H122" i="5"/>
  <c r="K122" i="5"/>
  <c r="P122" i="5" s="1"/>
  <c r="N122" i="5"/>
  <c r="O122" i="5"/>
  <c r="Q122" i="5"/>
  <c r="H123" i="5"/>
  <c r="P123" i="5" s="1"/>
  <c r="Q123" i="5" s="1"/>
  <c r="K123" i="5"/>
  <c r="N123" i="5"/>
  <c r="O123" i="5"/>
  <c r="H124" i="5"/>
  <c r="P124" i="5" s="1"/>
  <c r="Q124" i="5" s="1"/>
  <c r="K124" i="5"/>
  <c r="N124" i="5"/>
  <c r="O124" i="5"/>
  <c r="H125" i="5"/>
  <c r="K125" i="5"/>
  <c r="N125" i="5"/>
  <c r="O125" i="5"/>
  <c r="P125" i="5"/>
  <c r="Q125" i="5" s="1"/>
  <c r="H126" i="5"/>
  <c r="K126" i="5"/>
  <c r="N126" i="5"/>
  <c r="O126" i="5"/>
  <c r="H127" i="5"/>
  <c r="K127" i="5"/>
  <c r="N127" i="5"/>
  <c r="O127" i="5"/>
  <c r="H128" i="5"/>
  <c r="K128" i="5"/>
  <c r="P128" i="5" s="1"/>
  <c r="N128" i="5"/>
  <c r="O128" i="5"/>
  <c r="Q128" i="5"/>
  <c r="H129" i="5"/>
  <c r="P129" i="5" s="1"/>
  <c r="Q129" i="5" s="1"/>
  <c r="K129" i="5"/>
  <c r="N129" i="5"/>
  <c r="O129" i="5"/>
  <c r="H130" i="5"/>
  <c r="P130" i="5" s="1"/>
  <c r="Q130" i="5" s="1"/>
  <c r="K130" i="5"/>
  <c r="N130" i="5"/>
  <c r="O130" i="5"/>
  <c r="H131" i="5"/>
  <c r="K131" i="5"/>
  <c r="N131" i="5"/>
  <c r="O131" i="5"/>
  <c r="P131" i="5"/>
  <c r="Q131" i="5" s="1"/>
  <c r="H132" i="5"/>
  <c r="K132" i="5"/>
  <c r="N132" i="5"/>
  <c r="O132" i="5"/>
  <c r="H133" i="5"/>
  <c r="K133" i="5"/>
  <c r="N133" i="5"/>
  <c r="O133" i="5"/>
  <c r="G134" i="5"/>
  <c r="J134" i="5"/>
  <c r="M134" i="5"/>
  <c r="N134" i="5"/>
  <c r="P135" i="5"/>
  <c r="P137" i="5"/>
  <c r="P150" i="3"/>
  <c r="P149" i="3"/>
  <c r="P151" i="3" s="1"/>
  <c r="K4" i="1"/>
  <c r="L77" i="4"/>
  <c r="I77" i="4"/>
  <c r="F77" i="4"/>
  <c r="N7" i="4"/>
  <c r="M7" i="4"/>
  <c r="J7" i="4"/>
  <c r="G7" i="4"/>
  <c r="O13" i="3"/>
  <c r="P102" i="5" l="1"/>
  <c r="Q102" i="5" s="1"/>
  <c r="P96" i="5"/>
  <c r="Q96" i="5" s="1"/>
  <c r="P90" i="5"/>
  <c r="Q90" i="5" s="1"/>
  <c r="H134" i="5"/>
  <c r="P126" i="5"/>
  <c r="Q126" i="5" s="1"/>
  <c r="P108" i="5"/>
  <c r="Q108" i="5" s="1"/>
  <c r="K134" i="5"/>
  <c r="P51" i="5"/>
  <c r="Q51" i="5" s="1"/>
  <c r="P36" i="5"/>
  <c r="Q36" i="5" s="1"/>
  <c r="P24" i="5"/>
  <c r="Q24" i="5" s="1"/>
  <c r="P12" i="5"/>
  <c r="P132" i="5"/>
  <c r="Q132" i="5" s="1"/>
  <c r="P120" i="5"/>
  <c r="Q120" i="5" s="1"/>
  <c r="P114" i="5"/>
  <c r="Q114" i="5" s="1"/>
  <c r="P133" i="5"/>
  <c r="Q133" i="5" s="1"/>
  <c r="P127" i="5"/>
  <c r="Q127" i="5" s="1"/>
  <c r="P121" i="5"/>
  <c r="Q121" i="5" s="1"/>
  <c r="P115" i="5"/>
  <c r="Q115" i="5" s="1"/>
  <c r="P109" i="5"/>
  <c r="Q109" i="5" s="1"/>
  <c r="P103" i="5"/>
  <c r="Q103" i="5" s="1"/>
  <c r="P97" i="5"/>
  <c r="Q97" i="5" s="1"/>
  <c r="P91" i="5"/>
  <c r="Q91" i="5" s="1"/>
  <c r="P81" i="5"/>
  <c r="Q81" i="5" s="1"/>
  <c r="P75" i="5"/>
  <c r="Q75" i="5" s="1"/>
  <c r="P69" i="5"/>
  <c r="Q69" i="5" s="1"/>
  <c r="P63" i="5"/>
  <c r="Q63" i="5" s="1"/>
  <c r="P57" i="5"/>
  <c r="Q57" i="5" s="1"/>
  <c r="R5" i="5"/>
  <c r="R6" i="5" s="1"/>
  <c r="R7" i="5" s="1"/>
  <c r="R8" i="5" s="1"/>
  <c r="R9" i="5" s="1"/>
  <c r="R10" i="5" s="1"/>
  <c r="R11" i="5" s="1"/>
  <c r="O7" i="4"/>
  <c r="M6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J6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M5" i="4"/>
  <c r="J5" i="4"/>
  <c r="H5" i="3"/>
  <c r="O5" i="3"/>
  <c r="P148" i="3"/>
  <c r="P39" i="3"/>
  <c r="P40" i="3"/>
  <c r="P41" i="3"/>
  <c r="Q12" i="5" l="1"/>
  <c r="R12" i="5"/>
  <c r="R13" i="5" s="1"/>
  <c r="R14" i="5" s="1"/>
  <c r="R15" i="5" s="1"/>
  <c r="R16" i="5" s="1"/>
  <c r="R17" i="5" s="1"/>
  <c r="R18" i="5" s="1"/>
  <c r="R19" i="5" s="1"/>
  <c r="R20" i="5" s="1"/>
  <c r="R21" i="5" s="1"/>
  <c r="R22" i="5" s="1"/>
  <c r="R23" i="5" s="1"/>
  <c r="R24" i="5" s="1"/>
  <c r="R25" i="5" s="1"/>
  <c r="R26" i="5" s="1"/>
  <c r="R27" i="5" s="1"/>
  <c r="R28" i="5" s="1"/>
  <c r="R29" i="5" s="1"/>
  <c r="R30" i="5" s="1"/>
  <c r="R31" i="5" s="1"/>
  <c r="R32" i="5" s="1"/>
  <c r="R33" i="5" s="1"/>
  <c r="R34" i="5" s="1"/>
  <c r="R35" i="5" s="1"/>
  <c r="R36" i="5" s="1"/>
  <c r="R37" i="5" s="1"/>
  <c r="R38" i="5" s="1"/>
  <c r="R39" i="5" s="1"/>
  <c r="R40" i="5" s="1"/>
  <c r="R41" i="5" s="1"/>
  <c r="R42" i="5" s="1"/>
  <c r="R43" i="5" s="1"/>
  <c r="R44" i="5" s="1"/>
  <c r="R45" i="5" s="1"/>
  <c r="R46" i="5" s="1"/>
  <c r="R47" i="5" s="1"/>
  <c r="R48" i="5" s="1"/>
  <c r="R49" i="5" s="1"/>
  <c r="R50" i="5" s="1"/>
  <c r="R51" i="5" s="1"/>
  <c r="R52" i="5" s="1"/>
  <c r="R53" i="5" s="1"/>
  <c r="R54" i="5" s="1"/>
  <c r="R55" i="5" s="1"/>
  <c r="R56" i="5" s="1"/>
  <c r="R57" i="5" s="1"/>
  <c r="R58" i="5" s="1"/>
  <c r="R59" i="5" s="1"/>
  <c r="R60" i="5" s="1"/>
  <c r="R61" i="5" s="1"/>
  <c r="R62" i="5" s="1"/>
  <c r="R63" i="5" s="1"/>
  <c r="R64" i="5" s="1"/>
  <c r="R65" i="5" s="1"/>
  <c r="R66" i="5" s="1"/>
  <c r="R67" i="5" s="1"/>
  <c r="R68" i="5" s="1"/>
  <c r="R69" i="5" s="1"/>
  <c r="R70" i="5" s="1"/>
  <c r="R71" i="5" s="1"/>
  <c r="R72" i="5" s="1"/>
  <c r="R73" i="5" s="1"/>
  <c r="R74" i="5" s="1"/>
  <c r="R75" i="5" s="1"/>
  <c r="R76" i="5" s="1"/>
  <c r="R77" i="5" s="1"/>
  <c r="R78" i="5" s="1"/>
  <c r="R79" i="5" s="1"/>
  <c r="R80" i="5" s="1"/>
  <c r="R81" i="5" s="1"/>
  <c r="R82" i="5" s="1"/>
  <c r="R83" i="5" s="1"/>
  <c r="R84" i="5" s="1"/>
  <c r="R85" i="5" s="1"/>
  <c r="R86" i="5" s="1"/>
  <c r="R87" i="5" s="1"/>
  <c r="R88" i="5" s="1"/>
  <c r="R89" i="5" s="1"/>
  <c r="R90" i="5" s="1"/>
  <c r="R91" i="5" s="1"/>
  <c r="R92" i="5" s="1"/>
  <c r="R93" i="5" s="1"/>
  <c r="R94" i="5" s="1"/>
  <c r="R95" i="5" s="1"/>
  <c r="R96" i="5" s="1"/>
  <c r="R97" i="5" s="1"/>
  <c r="R98" i="5" s="1"/>
  <c r="R99" i="5" s="1"/>
  <c r="R100" i="5" s="1"/>
  <c r="R101" i="5" s="1"/>
  <c r="R102" i="5" s="1"/>
  <c r="R103" i="5" s="1"/>
  <c r="R104" i="5" s="1"/>
  <c r="R105" i="5" s="1"/>
  <c r="R106" i="5" s="1"/>
  <c r="R107" i="5" s="1"/>
  <c r="R108" i="5" s="1"/>
  <c r="R109" i="5" s="1"/>
  <c r="R110" i="5" s="1"/>
  <c r="R111" i="5" s="1"/>
  <c r="R112" i="5" s="1"/>
  <c r="R113" i="5" s="1"/>
  <c r="R114" i="5" s="1"/>
  <c r="R115" i="5" s="1"/>
  <c r="R116" i="5" s="1"/>
  <c r="R117" i="5" s="1"/>
  <c r="R118" i="5" s="1"/>
  <c r="R119" i="5" s="1"/>
  <c r="R120" i="5" s="1"/>
  <c r="R121" i="5" s="1"/>
  <c r="R122" i="5" s="1"/>
  <c r="R123" i="5" s="1"/>
  <c r="R124" i="5" s="1"/>
  <c r="R125" i="5" s="1"/>
  <c r="R126" i="5" s="1"/>
  <c r="R127" i="5" s="1"/>
  <c r="R128" i="5" s="1"/>
  <c r="R129" i="5" s="1"/>
  <c r="R130" i="5" s="1"/>
  <c r="R131" i="5" s="1"/>
  <c r="R132" i="5" s="1"/>
  <c r="R133" i="5" s="1"/>
  <c r="N5" i="4"/>
  <c r="N6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4" i="4"/>
  <c r="G76" i="4"/>
  <c r="O76" i="4" s="1"/>
  <c r="G75" i="4"/>
  <c r="O75" i="4" s="1"/>
  <c r="G74" i="4"/>
  <c r="O74" i="4" s="1"/>
  <c r="G73" i="4"/>
  <c r="O73" i="4" s="1"/>
  <c r="G72" i="4"/>
  <c r="O72" i="4" s="1"/>
  <c r="G71" i="4"/>
  <c r="O71" i="4" s="1"/>
  <c r="G70" i="4"/>
  <c r="O70" i="4" s="1"/>
  <c r="G69" i="4"/>
  <c r="O69" i="4" s="1"/>
  <c r="G68" i="4"/>
  <c r="O68" i="4" s="1"/>
  <c r="G67" i="4"/>
  <c r="O67" i="4" s="1"/>
  <c r="G66" i="4"/>
  <c r="O66" i="4" s="1"/>
  <c r="G65" i="4"/>
  <c r="O65" i="4" s="1"/>
  <c r="G64" i="4"/>
  <c r="O64" i="4" s="1"/>
  <c r="G63" i="4"/>
  <c r="O63" i="4" s="1"/>
  <c r="G62" i="4"/>
  <c r="O62" i="4" s="1"/>
  <c r="G61" i="4"/>
  <c r="O61" i="4" s="1"/>
  <c r="G60" i="4"/>
  <c r="O60" i="4" s="1"/>
  <c r="G59" i="4"/>
  <c r="O59" i="4" s="1"/>
  <c r="G58" i="4"/>
  <c r="O58" i="4" s="1"/>
  <c r="G57" i="4"/>
  <c r="O57" i="4" s="1"/>
  <c r="G56" i="4"/>
  <c r="O56" i="4" s="1"/>
  <c r="G55" i="4"/>
  <c r="O55" i="4" s="1"/>
  <c r="G54" i="4"/>
  <c r="O54" i="4" s="1"/>
  <c r="G53" i="4"/>
  <c r="O53" i="4" s="1"/>
  <c r="G52" i="4"/>
  <c r="O52" i="4" s="1"/>
  <c r="G51" i="4"/>
  <c r="O51" i="4" s="1"/>
  <c r="G50" i="4"/>
  <c r="O50" i="4" s="1"/>
  <c r="G49" i="4"/>
  <c r="O49" i="4" s="1"/>
  <c r="G48" i="4"/>
  <c r="O48" i="4" s="1"/>
  <c r="G47" i="4"/>
  <c r="O47" i="4" s="1"/>
  <c r="G46" i="4"/>
  <c r="O46" i="4" s="1"/>
  <c r="G45" i="4"/>
  <c r="O45" i="4" s="1"/>
  <c r="G44" i="4"/>
  <c r="O44" i="4" s="1"/>
  <c r="G43" i="4"/>
  <c r="O43" i="4" s="1"/>
  <c r="G42" i="4"/>
  <c r="O42" i="4" s="1"/>
  <c r="G41" i="4"/>
  <c r="O41" i="4" s="1"/>
  <c r="G40" i="4"/>
  <c r="O40" i="4" s="1"/>
  <c r="G39" i="4"/>
  <c r="O39" i="4" s="1"/>
  <c r="G38" i="4"/>
  <c r="O38" i="4" s="1"/>
  <c r="G37" i="4"/>
  <c r="O37" i="4" s="1"/>
  <c r="G36" i="4"/>
  <c r="O36" i="4" s="1"/>
  <c r="G35" i="4"/>
  <c r="O35" i="4" s="1"/>
  <c r="G34" i="4"/>
  <c r="O34" i="4" s="1"/>
  <c r="G30" i="4"/>
  <c r="O30" i="4" s="1"/>
  <c r="G29" i="4"/>
  <c r="O29" i="4" s="1"/>
  <c r="G28" i="4"/>
  <c r="O28" i="4" s="1"/>
  <c r="G27" i="4"/>
  <c r="O27" i="4" s="1"/>
  <c r="G26" i="4"/>
  <c r="O26" i="4" s="1"/>
  <c r="G25" i="4"/>
  <c r="O25" i="4" s="1"/>
  <c r="G24" i="4"/>
  <c r="O24" i="4" s="1"/>
  <c r="G23" i="4"/>
  <c r="O23" i="4" s="1"/>
  <c r="G22" i="4"/>
  <c r="O22" i="4" s="1"/>
  <c r="G21" i="4"/>
  <c r="O21" i="4" s="1"/>
  <c r="G20" i="4"/>
  <c r="O20" i="4" s="1"/>
  <c r="G19" i="4"/>
  <c r="O19" i="4" s="1"/>
  <c r="G18" i="4"/>
  <c r="O18" i="4" s="1"/>
  <c r="G17" i="4"/>
  <c r="O17" i="4" s="1"/>
  <c r="G16" i="4"/>
  <c r="O16" i="4" s="1"/>
  <c r="G15" i="4"/>
  <c r="O15" i="4" s="1"/>
  <c r="G14" i="4"/>
  <c r="O14" i="4" s="1"/>
  <c r="G13" i="4"/>
  <c r="O13" i="4" s="1"/>
  <c r="G12" i="4"/>
  <c r="O12" i="4" s="1"/>
  <c r="G11" i="4"/>
  <c r="O11" i="4" s="1"/>
  <c r="G10" i="4"/>
  <c r="O10" i="4" s="1"/>
  <c r="G9" i="4"/>
  <c r="O9" i="4" s="1"/>
  <c r="G8" i="4"/>
  <c r="O8" i="4" s="1"/>
  <c r="G6" i="4"/>
  <c r="O6" i="4" s="1"/>
  <c r="G5" i="4"/>
  <c r="O5" i="4" s="1"/>
  <c r="M4" i="4"/>
  <c r="M77" i="4" s="1"/>
  <c r="J4" i="4"/>
  <c r="J77" i="4" s="1"/>
  <c r="G4" i="4"/>
  <c r="N77" i="4" l="1"/>
  <c r="O4" i="4"/>
  <c r="O148" i="3"/>
  <c r="O147" i="3"/>
  <c r="O146" i="3"/>
  <c r="O145" i="3"/>
  <c r="O144" i="3"/>
  <c r="O143" i="3"/>
  <c r="O142" i="3"/>
  <c r="O141" i="3"/>
  <c r="O140" i="3"/>
  <c r="O139" i="3"/>
  <c r="O138" i="3"/>
  <c r="O137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2" i="3"/>
  <c r="O121" i="3"/>
  <c r="O120" i="3"/>
  <c r="O119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2" i="3"/>
  <c r="O101" i="3"/>
  <c r="O100" i="3"/>
  <c r="O99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79" i="3"/>
  <c r="O80" i="3"/>
  <c r="O81" i="3"/>
  <c r="O78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61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44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26" i="3"/>
  <c r="O6" i="3"/>
  <c r="O7" i="3"/>
  <c r="O8" i="3"/>
  <c r="O9" i="3"/>
  <c r="O10" i="3"/>
  <c r="O11" i="3"/>
  <c r="O12" i="3"/>
  <c r="O14" i="3"/>
  <c r="O15" i="3"/>
  <c r="O16" i="3"/>
  <c r="O17" i="3"/>
  <c r="O18" i="3"/>
  <c r="O19" i="3"/>
  <c r="O20" i="3"/>
  <c r="O21" i="3"/>
  <c r="O22" i="3"/>
  <c r="O23" i="3"/>
  <c r="O24" i="3"/>
  <c r="G33" i="4" l="1"/>
  <c r="O33" i="4" s="1"/>
  <c r="G32" i="4"/>
  <c r="O32" i="4" s="1"/>
  <c r="G31" i="4"/>
  <c r="N147" i="3"/>
  <c r="N146" i="3"/>
  <c r="N145" i="3"/>
  <c r="N144" i="3"/>
  <c r="N143" i="3"/>
  <c r="N142" i="3"/>
  <c r="N141" i="3"/>
  <c r="N140" i="3"/>
  <c r="N139" i="3"/>
  <c r="N138" i="3"/>
  <c r="N137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2" i="3"/>
  <c r="N121" i="3"/>
  <c r="N120" i="3"/>
  <c r="N119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2" i="3"/>
  <c r="N101" i="3"/>
  <c r="N100" i="3"/>
  <c r="N99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1" i="3"/>
  <c r="N80" i="3"/>
  <c r="N79" i="3"/>
  <c r="N78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4" i="3"/>
  <c r="N23" i="3"/>
  <c r="N22" i="3"/>
  <c r="N21" i="3"/>
  <c r="N20" i="3"/>
  <c r="N19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G77" i="4" l="1"/>
  <c r="O31" i="4"/>
  <c r="O77" i="4" s="1"/>
  <c r="N25" i="3"/>
  <c r="N4" i="3"/>
  <c r="N77" i="3"/>
  <c r="N98" i="3"/>
  <c r="N118" i="3"/>
  <c r="N82" i="3"/>
  <c r="N103" i="3"/>
  <c r="N43" i="3"/>
  <c r="N60" i="3"/>
  <c r="N123" i="3"/>
  <c r="N136" i="3"/>
  <c r="K147" i="3"/>
  <c r="K146" i="3"/>
  <c r="K145" i="3"/>
  <c r="K144" i="3"/>
  <c r="K143" i="3"/>
  <c r="K142" i="3"/>
  <c r="K141" i="3"/>
  <c r="K140" i="3"/>
  <c r="K139" i="3"/>
  <c r="K138" i="3"/>
  <c r="K137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2" i="3"/>
  <c r="K121" i="3"/>
  <c r="K120" i="3"/>
  <c r="K119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2" i="3"/>
  <c r="K101" i="3"/>
  <c r="K100" i="3"/>
  <c r="K99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1" i="3"/>
  <c r="K80" i="3"/>
  <c r="K79" i="3"/>
  <c r="K78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4" i="3"/>
  <c r="K23" i="3"/>
  <c r="K22" i="3"/>
  <c r="K21" i="3"/>
  <c r="K20" i="3"/>
  <c r="K19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82" i="3" l="1"/>
  <c r="N97" i="3"/>
  <c r="K25" i="3"/>
  <c r="K4" i="3"/>
  <c r="N42" i="3"/>
  <c r="N76" i="3"/>
  <c r="N117" i="3"/>
  <c r="K103" i="3"/>
  <c r="K43" i="3"/>
  <c r="K118" i="3"/>
  <c r="K136" i="3"/>
  <c r="K77" i="3"/>
  <c r="K98" i="3"/>
  <c r="K123" i="3"/>
  <c r="K60" i="3"/>
  <c r="H147" i="3"/>
  <c r="P147" i="3" s="1"/>
  <c r="H146" i="3"/>
  <c r="P146" i="3" s="1"/>
  <c r="H145" i="3"/>
  <c r="P145" i="3" s="1"/>
  <c r="H144" i="3"/>
  <c r="P144" i="3" s="1"/>
  <c r="H143" i="3"/>
  <c r="P143" i="3" s="1"/>
  <c r="H142" i="3"/>
  <c r="P142" i="3" s="1"/>
  <c r="H141" i="3"/>
  <c r="P141" i="3" s="1"/>
  <c r="H140" i="3"/>
  <c r="P140" i="3" s="1"/>
  <c r="H139" i="3"/>
  <c r="P139" i="3" s="1"/>
  <c r="H138" i="3"/>
  <c r="P138" i="3" s="1"/>
  <c r="H137" i="3"/>
  <c r="P137" i="3" s="1"/>
  <c r="H135" i="3"/>
  <c r="P135" i="3" s="1"/>
  <c r="H134" i="3"/>
  <c r="P134" i="3" s="1"/>
  <c r="H133" i="3"/>
  <c r="P133" i="3" s="1"/>
  <c r="H132" i="3"/>
  <c r="P132" i="3" s="1"/>
  <c r="H131" i="3"/>
  <c r="P131" i="3" s="1"/>
  <c r="H130" i="3"/>
  <c r="P130" i="3" s="1"/>
  <c r="H129" i="3"/>
  <c r="P129" i="3" s="1"/>
  <c r="H128" i="3"/>
  <c r="P128" i="3" s="1"/>
  <c r="H127" i="3"/>
  <c r="P127" i="3" s="1"/>
  <c r="H126" i="3"/>
  <c r="P126" i="3" s="1"/>
  <c r="H125" i="3"/>
  <c r="P125" i="3" s="1"/>
  <c r="H124" i="3"/>
  <c r="P124" i="3" s="1"/>
  <c r="H122" i="3"/>
  <c r="P122" i="3" s="1"/>
  <c r="H121" i="3"/>
  <c r="P121" i="3" s="1"/>
  <c r="H120" i="3"/>
  <c r="P120" i="3" s="1"/>
  <c r="H119" i="3"/>
  <c r="P119" i="3" s="1"/>
  <c r="H116" i="3"/>
  <c r="P116" i="3" s="1"/>
  <c r="H115" i="3"/>
  <c r="P115" i="3" s="1"/>
  <c r="H114" i="3"/>
  <c r="P114" i="3" s="1"/>
  <c r="H113" i="3"/>
  <c r="P113" i="3" s="1"/>
  <c r="H112" i="3"/>
  <c r="P112" i="3" s="1"/>
  <c r="H111" i="3"/>
  <c r="P111" i="3" s="1"/>
  <c r="H110" i="3"/>
  <c r="P110" i="3" s="1"/>
  <c r="H109" i="3"/>
  <c r="P109" i="3" s="1"/>
  <c r="H108" i="3"/>
  <c r="P108" i="3" s="1"/>
  <c r="H107" i="3"/>
  <c r="P107" i="3" s="1"/>
  <c r="H106" i="3"/>
  <c r="P106" i="3" s="1"/>
  <c r="H105" i="3"/>
  <c r="P105" i="3" s="1"/>
  <c r="H104" i="3"/>
  <c r="P104" i="3" s="1"/>
  <c r="H102" i="3"/>
  <c r="P102" i="3" s="1"/>
  <c r="H101" i="3"/>
  <c r="P101" i="3" s="1"/>
  <c r="H100" i="3"/>
  <c r="P100" i="3" s="1"/>
  <c r="H99" i="3"/>
  <c r="P99" i="3" s="1"/>
  <c r="H96" i="3"/>
  <c r="P96" i="3" s="1"/>
  <c r="H95" i="3"/>
  <c r="P95" i="3" s="1"/>
  <c r="H94" i="3"/>
  <c r="P94" i="3" s="1"/>
  <c r="H93" i="3"/>
  <c r="P93" i="3" s="1"/>
  <c r="H92" i="3"/>
  <c r="P92" i="3" s="1"/>
  <c r="H91" i="3"/>
  <c r="P91" i="3" s="1"/>
  <c r="H90" i="3"/>
  <c r="P90" i="3" s="1"/>
  <c r="H89" i="3"/>
  <c r="P89" i="3" s="1"/>
  <c r="H88" i="3"/>
  <c r="P88" i="3" s="1"/>
  <c r="H87" i="3"/>
  <c r="P87" i="3" s="1"/>
  <c r="H86" i="3"/>
  <c r="P86" i="3" s="1"/>
  <c r="H85" i="3"/>
  <c r="P85" i="3" s="1"/>
  <c r="H84" i="3"/>
  <c r="P84" i="3" s="1"/>
  <c r="H83" i="3"/>
  <c r="P83" i="3" s="1"/>
  <c r="H81" i="3"/>
  <c r="P81" i="3" s="1"/>
  <c r="H80" i="3"/>
  <c r="P80" i="3" s="1"/>
  <c r="H79" i="3"/>
  <c r="P79" i="3" s="1"/>
  <c r="H78" i="3"/>
  <c r="P78" i="3" s="1"/>
  <c r="H75" i="3"/>
  <c r="P75" i="3" s="1"/>
  <c r="H74" i="3"/>
  <c r="P74" i="3" s="1"/>
  <c r="H73" i="3"/>
  <c r="P73" i="3" s="1"/>
  <c r="H72" i="3"/>
  <c r="P72" i="3" s="1"/>
  <c r="H71" i="3"/>
  <c r="P71" i="3" s="1"/>
  <c r="H70" i="3"/>
  <c r="P70" i="3" s="1"/>
  <c r="H69" i="3"/>
  <c r="P69" i="3" s="1"/>
  <c r="H68" i="3"/>
  <c r="P68" i="3" s="1"/>
  <c r="H67" i="3"/>
  <c r="P67" i="3" s="1"/>
  <c r="H66" i="3"/>
  <c r="P66" i="3" s="1"/>
  <c r="H65" i="3"/>
  <c r="P65" i="3" s="1"/>
  <c r="H64" i="3"/>
  <c r="P64" i="3" s="1"/>
  <c r="H63" i="3"/>
  <c r="P63" i="3" s="1"/>
  <c r="H62" i="3"/>
  <c r="P62" i="3" s="1"/>
  <c r="H61" i="3"/>
  <c r="P61" i="3" s="1"/>
  <c r="H59" i="3"/>
  <c r="P59" i="3" s="1"/>
  <c r="H58" i="3"/>
  <c r="P58" i="3" s="1"/>
  <c r="H57" i="3"/>
  <c r="P57" i="3" s="1"/>
  <c r="H56" i="3"/>
  <c r="P56" i="3" s="1"/>
  <c r="H55" i="3"/>
  <c r="P55" i="3" s="1"/>
  <c r="H54" i="3"/>
  <c r="P54" i="3" s="1"/>
  <c r="H53" i="3"/>
  <c r="P53" i="3" s="1"/>
  <c r="H52" i="3"/>
  <c r="P52" i="3" s="1"/>
  <c r="H51" i="3"/>
  <c r="P51" i="3" s="1"/>
  <c r="H50" i="3"/>
  <c r="P50" i="3" s="1"/>
  <c r="H49" i="3"/>
  <c r="P49" i="3" s="1"/>
  <c r="H48" i="3"/>
  <c r="P48" i="3" s="1"/>
  <c r="H47" i="3"/>
  <c r="P47" i="3" s="1"/>
  <c r="H46" i="3"/>
  <c r="P46" i="3" s="1"/>
  <c r="H45" i="3"/>
  <c r="P45" i="3" s="1"/>
  <c r="H44" i="3"/>
  <c r="P44" i="3" s="1"/>
  <c r="H38" i="3"/>
  <c r="P38" i="3" s="1"/>
  <c r="H37" i="3"/>
  <c r="P37" i="3" s="1"/>
  <c r="H36" i="3"/>
  <c r="P36" i="3" s="1"/>
  <c r="H35" i="3"/>
  <c r="P35" i="3" s="1"/>
  <c r="H34" i="3"/>
  <c r="P34" i="3" s="1"/>
  <c r="H33" i="3"/>
  <c r="P33" i="3" s="1"/>
  <c r="H32" i="3"/>
  <c r="P32" i="3" s="1"/>
  <c r="H31" i="3"/>
  <c r="P31" i="3" s="1"/>
  <c r="H30" i="3"/>
  <c r="P30" i="3" s="1"/>
  <c r="H29" i="3"/>
  <c r="P29" i="3" s="1"/>
  <c r="H28" i="3"/>
  <c r="P28" i="3" s="1"/>
  <c r="H27" i="3"/>
  <c r="P27" i="3" s="1"/>
  <c r="H26" i="3"/>
  <c r="P26" i="3" s="1"/>
  <c r="H24" i="3"/>
  <c r="P24" i="3" s="1"/>
  <c r="H23" i="3"/>
  <c r="P23" i="3" s="1"/>
  <c r="H22" i="3"/>
  <c r="P22" i="3" s="1"/>
  <c r="H21" i="3"/>
  <c r="P21" i="3" s="1"/>
  <c r="H20" i="3"/>
  <c r="P20" i="3" s="1"/>
  <c r="H19" i="3"/>
  <c r="P19" i="3" s="1"/>
  <c r="H18" i="3"/>
  <c r="P18" i="3" s="1"/>
  <c r="H17" i="3"/>
  <c r="P17" i="3" s="1"/>
  <c r="H16" i="3"/>
  <c r="P16" i="3" s="1"/>
  <c r="H15" i="3"/>
  <c r="P15" i="3" s="1"/>
  <c r="H14" i="3"/>
  <c r="P14" i="3" s="1"/>
  <c r="H13" i="3"/>
  <c r="P13" i="3" s="1"/>
  <c r="H12" i="3"/>
  <c r="P12" i="3" s="1"/>
  <c r="H11" i="3"/>
  <c r="P11" i="3" s="1"/>
  <c r="H10" i="3"/>
  <c r="P10" i="3" s="1"/>
  <c r="H9" i="3"/>
  <c r="P9" i="3" s="1"/>
  <c r="H8" i="3"/>
  <c r="P8" i="3" s="1"/>
  <c r="H7" i="3"/>
  <c r="P7" i="3" s="1"/>
  <c r="H6" i="3"/>
  <c r="P5" i="3"/>
  <c r="P6" i="3" l="1"/>
  <c r="H4" i="3"/>
  <c r="K42" i="3"/>
  <c r="K97" i="3"/>
  <c r="K76" i="3"/>
  <c r="K117" i="3"/>
  <c r="H43" i="3"/>
  <c r="H98" i="3"/>
  <c r="H77" i="3"/>
  <c r="H136" i="3"/>
  <c r="H82" i="3"/>
  <c r="H103" i="3"/>
  <c r="H118" i="3"/>
  <c r="H60" i="3"/>
  <c r="H123" i="3"/>
  <c r="H97" i="3" l="1"/>
  <c r="H76" i="3"/>
  <c r="H117" i="3"/>
  <c r="I5" i="1" l="1"/>
  <c r="E5" i="1"/>
  <c r="G5" i="1"/>
  <c r="K5" i="1" l="1"/>
</calcChain>
</file>

<file path=xl/sharedStrings.xml><?xml version="1.0" encoding="utf-8"?>
<sst xmlns="http://schemas.openxmlformats.org/spreadsheetml/2006/main" count="1898" uniqueCount="413">
  <si>
    <t>VALOR UNITÁRIO</t>
  </si>
  <si>
    <t>VALOR TOTAL</t>
  </si>
  <si>
    <t>FORNECEDORES</t>
  </si>
  <si>
    <t>MÉDIA</t>
  </si>
  <si>
    <t>Especificação do Objeto</t>
  </si>
  <si>
    <t>Item</t>
  </si>
  <si>
    <t>TOTAL</t>
  </si>
  <si>
    <t>VALOR UNIT</t>
  </si>
  <si>
    <t>https://www.youtube.com/watch?v=iYMN8Ig4Wok</t>
  </si>
  <si>
    <t>AULAS DE EXCEL</t>
  </si>
  <si>
    <t>MÉDIA DESCONSIDERANDO ZEROS E VAZIOS</t>
  </si>
  <si>
    <t>MEDIANA COM NUMERO DE ELEMENTOS IMPAR</t>
  </si>
  <si>
    <t>FORMULA: ME = X(M+1)/2</t>
  </si>
  <si>
    <t>X1</t>
  </si>
  <si>
    <t>X2</t>
  </si>
  <si>
    <t>X3</t>
  </si>
  <si>
    <t>X4</t>
  </si>
  <si>
    <t>X5</t>
  </si>
  <si>
    <t>X6</t>
  </si>
  <si>
    <t>x7</t>
  </si>
  <si>
    <t>ME= X(M+1)/2</t>
  </si>
  <si>
    <t>ME= X(7+1)/2</t>
  </si>
  <si>
    <t>ME=X(8/2)</t>
  </si>
  <si>
    <t>ME= X4</t>
  </si>
  <si>
    <t>ME=X4 = 21</t>
  </si>
  <si>
    <t>MEDIANA COM NUMERO DE ELEMENTOS PARES</t>
  </si>
  <si>
    <t>FORMULA: ME = [X(m/2) + X (m/2+1)]/2</t>
  </si>
  <si>
    <t>ME=[X(m/2) + X(m/2+1)]/2</t>
  </si>
  <si>
    <t>ME=[X(6/2) + X(6/2+1)]/2</t>
  </si>
  <si>
    <t>ME=[X3 + X4]/2</t>
  </si>
  <si>
    <t>ME=[21+32]/2</t>
  </si>
  <si>
    <t>ME=53/2</t>
  </si>
  <si>
    <t>ME=26,5</t>
  </si>
  <si>
    <t>COMO CALCULAR MEDIANA NA FORMULA</t>
  </si>
  <si>
    <t>7 ELEMENTOS CRESCENTES</t>
  </si>
  <si>
    <t>6 ELEMENTOS CRESCENTES</t>
  </si>
  <si>
    <t>https://www.youtube.com/watch?v=RhYEwS0xc3A</t>
  </si>
  <si>
    <t>MAIOR VALOR EM UMA TABELA</t>
  </si>
  <si>
    <t>METODOLOGIA PARA ANÁLISE</t>
  </si>
  <si>
    <t>https://www.youtube.com/watch?v=z40_lHuLOiA</t>
  </si>
  <si>
    <t>FUNÇÃO PROCV/SEERRO</t>
  </si>
  <si>
    <t xml:space="preserve">Quantidade Estimada </t>
  </si>
  <si>
    <t>ENGEPROM</t>
  </si>
  <si>
    <t>TECNICALL</t>
  </si>
  <si>
    <t>MEVATO</t>
  </si>
  <si>
    <t>Descrição</t>
  </si>
  <si>
    <t>Und</t>
  </si>
  <si>
    <t>Quant.</t>
  </si>
  <si>
    <t>Valor Unit</t>
  </si>
  <si>
    <t>Total</t>
  </si>
  <si>
    <t xml:space="preserve"> 1 </t>
  </si>
  <si>
    <t>ADMINISTRAÇÃO LOCAL DA OBRA</t>
  </si>
  <si>
    <t xml:space="preserve"> 1.1 </t>
  </si>
  <si>
    <t>ENGENHEIRO CIVIL DE OBRA SENIOR COM ENCARGOS COMPLEMENTARES - considerando meio período</t>
  </si>
  <si>
    <t>MES</t>
  </si>
  <si>
    <t xml:space="preserve"> 1.2 </t>
  </si>
  <si>
    <t>ENGENHEIRO MECÂNICO DE OBRA SENIOR COM ENCARGOS COMPLEMENTARES - considerando um quarto de período</t>
  </si>
  <si>
    <t xml:space="preserve"> 1.3</t>
  </si>
  <si>
    <t>ENGENHEIRO ELETRICISTA COM ENCARGOS COMPLEMENTARES  - considerando um quarto de período</t>
  </si>
  <si>
    <t xml:space="preserve"> 1.4</t>
  </si>
  <si>
    <t>TÉCNICO EM SEGURANÇA DO TRABALHO COM ENCARGOS COMPLEMENTARES</t>
  </si>
  <si>
    <t xml:space="preserve"> 1.5</t>
  </si>
  <si>
    <t>MESTRE DE OBRAS COM ENCARGOS COMPLEMENTARES</t>
  </si>
  <si>
    <t xml:space="preserve"> 1.6</t>
  </si>
  <si>
    <t>VIGIA DIURNO COM ENCARGOS COMPLEMENTARES</t>
  </si>
  <si>
    <t>H</t>
  </si>
  <si>
    <t xml:space="preserve"> 1.7</t>
  </si>
  <si>
    <t>VIGIA NOTURNO COM ENCARGOS COMPLEMENTARES</t>
  </si>
  <si>
    <t xml:space="preserve"> 1.8</t>
  </si>
  <si>
    <t>REGISTRO DE OBRA NO CREA</t>
  </si>
  <si>
    <t>UN</t>
  </si>
  <si>
    <t xml:space="preserve"> 1.9</t>
  </si>
  <si>
    <t>TRANSPORTE DE MATERIAIS</t>
  </si>
  <si>
    <t>mês</t>
  </si>
  <si>
    <t xml:space="preserve"> 1.10</t>
  </si>
  <si>
    <t>UTILIZAÇÃO DE ÁREA PÚBLICA</t>
  </si>
  <si>
    <t>m²</t>
  </si>
  <si>
    <t xml:space="preserve"> 1.11</t>
  </si>
  <si>
    <t>ALUGUEL CONTAINER/SANIT C/4 VASOS/1 LAVAT/1 MIC/4 CHUV LARG= 2,20M COMPR=6,20M ALT=2,50M CHAPAS ACO C/NERV TRAPEZ FORRO C/ISOL TERMO-ACUSTICO</t>
  </si>
  <si>
    <t xml:space="preserve"> 1.12</t>
  </si>
  <si>
    <t>ALUGUEL CONTAINER/SANIT C/2 VASOS/1 LAVAT/1 MIC/4 CHUV LARG= 2,20M COMPR=6,20M ALT=2,50M CHAPA ACO C/NERV TRAPEZ FORRO C/ISOLAM TERMO/ACUSTICO</t>
  </si>
  <si>
    <t xml:space="preserve"> 1.13</t>
  </si>
  <si>
    <t>Locação de container - Almoxarifado sem banheiro - 6,00 x 2,40m - Rev 02_02/2022</t>
  </si>
  <si>
    <t xml:space="preserve"> 1.14</t>
  </si>
  <si>
    <t>LOCACAO DE ELEVADOR PARA OBRA, PARA TRANSPORTE VERTICAL DE CARGAS OU PESSOAS, COM TORRE DE 36,00M DE ALTURA, SENDO 30,00M DE EDIFICACAO E 6,00M DE MODULO DE SEGURANCA, SISTEMA CREMALHEIRA 1 CABINE SIMPLES, CAPACIDADE EM TORNO DE 18 PESSOAS, E 150 0KG DE CARGA,COM 2 PARADAS, INCLUSIVE OPERADOR</t>
  </si>
  <si>
    <t>un x mês</t>
  </si>
  <si>
    <t xml:space="preserve"> 1.15</t>
  </si>
  <si>
    <t>MONTAGEM E DESMONTAGEM DE ELEVADOR DE OBRA</t>
  </si>
  <si>
    <t>m</t>
  </si>
  <si>
    <t xml:space="preserve"> 1.16</t>
  </si>
  <si>
    <t>DEMOLICAO/DESMONTAGEM DE BASE CONCRETO PARA TORRE DE ELEVACAO</t>
  </si>
  <si>
    <t xml:space="preserve"> 1.17</t>
  </si>
  <si>
    <t>OPERADOR DE GUINCHO COM ENCARGOS COMPLEMENTARES</t>
  </si>
  <si>
    <t xml:space="preserve"> 1.18</t>
  </si>
  <si>
    <t>GUINCHO ELÉTRICO DE COLUNA, CAPACIDADE 400 KG, COM MOTO FREIO, MOTOR TRIFÁSICO DE 1,25 CV - MATERIAIS NA OPERAÇÃO. AF_03/2016</t>
  </si>
  <si>
    <t xml:space="preserve"> 1.19</t>
  </si>
  <si>
    <t>MOBILIZAÇÃO E DESMOBILIZAÇÃO DA OBRA</t>
  </si>
  <si>
    <t>un</t>
  </si>
  <si>
    <t xml:space="preserve"> 1.20</t>
  </si>
  <si>
    <t>ELABORAÇÃO DE PROJETO EXECUTIVO</t>
  </si>
  <si>
    <t xml:space="preserve"> 2 </t>
  </si>
  <si>
    <t>PROTEÇÕES E INSTALAÇÕES PROVISÓRIAS PARA A OBRA</t>
  </si>
  <si>
    <t xml:space="preserve"> 2.1 </t>
  </si>
  <si>
    <t>TAPUME COM TELHA METÁLICA. AF_05/2018</t>
  </si>
  <si>
    <t xml:space="preserve"> 2.2 </t>
  </si>
  <si>
    <t>PINTURA COM TINTA ALQUÍDICA DE ACABAMENTO (ESMALTE SINTÉTICO ACETINADO) APLICADA A ROLO OU PINCEL SOBRE SUPERFÍCIES METÁLICAS (EXCETO PERFIL) EXECUTADO EM OBRA (02 DEMÃOS). AF_01/2020</t>
  </si>
  <si>
    <t xml:space="preserve"> 2.3 </t>
  </si>
  <si>
    <t>REMOÇÃO DE TAPUME/ CHAPAS METÁLICAS E DE MADEIRA, DE FORMA MANUAL, SEM REAPROVEITAMENTO. AF_12/2017</t>
  </si>
  <si>
    <t xml:space="preserve"> 2.4 </t>
  </si>
  <si>
    <t>ISOLAMENTO DE OBRA COM TELA PLASTICA COM MALHA DE 5MM E ESTRUTURA DE MADEIRA PONTALETEADA</t>
  </si>
  <si>
    <t xml:space="preserve"> 2.5 </t>
  </si>
  <si>
    <t>PLACA DE OBRA EM CHAPA DE ACO GALVANIZADO</t>
  </si>
  <si>
    <t xml:space="preserve"> 2.9 </t>
  </si>
  <si>
    <t>EXECUÇÃO DE REFEITÓRIO EM CANTEIRO DE OBRA EM CHAPA DE MADEIRA COMPENSADA, NÃO INCLUSO MOBILIÁRIO E EQUIPAMENTOS. AF_02/2016</t>
  </si>
  <si>
    <t xml:space="preserve"> 2.10 </t>
  </si>
  <si>
    <t>ENTRADA PROVISORIA DE ENERGIA ELETRICA AEREA TRIFASICA 40A EM POSTE MADEIRA</t>
  </si>
  <si>
    <t xml:space="preserve"> 2.11 </t>
  </si>
  <si>
    <t>LIGAÇÃO DOMICILIAR DE ESGOTO DN 100MM, DA CASA ATÉ A CAIXA, COMPOSTO POR 10,0M TUBO DE PVC ESGOTO PREDIAL DN 100MM E CAIXA DE ALVENARIA COM TAMPA DE CONCRETO - FORNECIMENTO E INSTALAÇÃO</t>
  </si>
  <si>
    <t xml:space="preserve"> 2.12 </t>
  </si>
  <si>
    <t>(COMPOSIÇÃO REPRESENTATIVA) LIGAÇÃO PREDIAL DE ÁGUA, REDE DN 50 MM, RAMAL PREDIAL DE 20 MM, L = 4,0 M, LARGURA DA VALA = 0,65 M; COM COLAR DE TOMADA DE PVC; ESCAVAÇÃO MANUAL, PREPARO DE FUNDO DE VALA E REATERRO COMPACTADO. AF_06/2022</t>
  </si>
  <si>
    <t xml:space="preserve"> 2.14 </t>
  </si>
  <si>
    <t>BASE CONCRETO P/INSTALACAO TORRE DE ELEVACAO 2.2x2.2x0.25m</t>
  </si>
  <si>
    <t xml:space="preserve"> 2.17 </t>
  </si>
  <si>
    <t>RAMPA DE MADEIRA ELEVADOR INFERIOR</t>
  </si>
  <si>
    <t xml:space="preserve"> 2.18 </t>
  </si>
  <si>
    <t>RAMPA DE MADEIRA ELEVADOR SUPERIOR</t>
  </si>
  <si>
    <t xml:space="preserve"> 2.21 </t>
  </si>
  <si>
    <t>CHUMBAMENTO DE HASTE PARA ANCORAGEM, PADRÃO NR-18</t>
  </si>
  <si>
    <t xml:space="preserve"> 2.22</t>
  </si>
  <si>
    <t>LONA PLASTICA EXTRA FORTE PRETA, E= 200 MICRA</t>
  </si>
  <si>
    <t xml:space="preserve"> 2.23</t>
  </si>
  <si>
    <t>REMOÇÃO DE FORROS DE DRYWALL, PVC E FIBROMINERAL, DE FORMA MANUAL COM REAPROVEITAMENTO</t>
  </si>
  <si>
    <t>M²</t>
  </si>
  <si>
    <t xml:space="preserve"> 2.24</t>
  </si>
  <si>
    <t>REMOÇÃO E REINSTALAÇÃO DE LUMINÁRIAS</t>
  </si>
  <si>
    <t>IMPERMEABILIZAÇÃO DA LAJE DE COBERTURA DO TELHADO</t>
  </si>
  <si>
    <t>3.1</t>
  </si>
  <si>
    <t>DEMOLIÇÕES / REMOÇÕES DO TELHADO E ESTRUTURA / PREPARAÇÕES DE ÁREAS</t>
  </si>
  <si>
    <t>3.1.1</t>
  </si>
  <si>
    <t>REMOÇÃO DE TELHAS DE FIBROCIMENTO, METÁLICA E CERÂMICA, DE FORMA MECANIZADA, COM USO DE GUINDASTE, SEM REAPROVEITAMENTO. AF_12/2017</t>
  </si>
  <si>
    <t>3.1.2</t>
  </si>
  <si>
    <t>RETIRADA MANUAL DE ESTRUTURA DE MADEIRA PARA TELHADO INCLUINDO REMOÇÃO E CARREGAMENTO MANUAL DO EXPURGO</t>
  </si>
  <si>
    <t>3.1.3</t>
  </si>
  <si>
    <t>DEMOLIÇÃO DE ALVENARIA DAS CALHAS COM MARTELETE, AFASTAMENTO E EMPILHAMENTO, EXCLUSIVE TRANSPORTE E RETIRADA DO MATERIAL DEMOLIDO</t>
  </si>
  <si>
    <t>3.1.4</t>
  </si>
  <si>
    <t>DEMOLIÇÃO DE PROTEÇÃO MECÂNICA EXISTENTE</t>
  </si>
  <si>
    <t>3.1.5</t>
  </si>
  <si>
    <t>REMOÇÃO DE IMPERMEABILIZAÇÃO EXISTENTE</t>
  </si>
  <si>
    <t>3.1.6</t>
  </si>
  <si>
    <t>DEMOLIÇÃO DE REGULARIZAÇÃO ATÉ ATINGIR O CONCRETO SÃO</t>
  </si>
  <si>
    <t>3.1.7</t>
  </si>
  <si>
    <t>REMOÇÃO DE TUBULAÇÕES (TUBOS E CONEXÕES) DE ÁGUA FRIA, DE FORMA MANUAL, SEM REAPROVEITAMENTO. AF_12/2017</t>
  </si>
  <si>
    <t>M</t>
  </si>
  <si>
    <t>3.1.8</t>
  </si>
  <si>
    <t>REMOÇÃO DE INSTALAÇÕES ELÉTRICAS SOB TELHADO SEM REAPROVEITAMENTO</t>
  </si>
  <si>
    <t>3.1.9</t>
  </si>
  <si>
    <t>REMOÇÃO DE TUBO GALVANIZADO, BITOLAS DIVERSAS, SEM REAPROVEITAMENTO</t>
  </si>
  <si>
    <t>3.1.10</t>
  </si>
  <si>
    <t>REMOÇÃO DO SPDA - CORDOALHA E APOIOS DE FIXAÇÃO SEM REAPROVEITAMENTO</t>
  </si>
  <si>
    <t>3.1.11</t>
  </si>
  <si>
    <t>RECOLHIMETO DO GÁS REFRIGERANTE DO SISTEMA DE AR CONDICIONADO COM REAPROVEITAMENTO</t>
  </si>
  <si>
    <t>3.1.12</t>
  </si>
  <si>
    <t>ESTRUTURA METALICA PROVISÓRIA PARA APOIO TUBULACAO ELEVADA</t>
  </si>
  <si>
    <t>3.1.13</t>
  </si>
  <si>
    <t>MOVIMENTAÇÃO DAS CONDENSADORAS PARA A EXECUÇÃO DA IMPERMEABILIZÇÃO DA LAJE NOS PONTOS QUE SE FAZEM NECESSÁRIOS (RETIRADA E REINSTALAÇÃO)</t>
  </si>
  <si>
    <t>3.1.14</t>
  </si>
  <si>
    <t>Restauro - Lavagem de superfície com hidrojateamento a uma pressão mínima de 1200 lb</t>
  </si>
  <si>
    <t>3.1.15</t>
  </si>
  <si>
    <t>BASE DE CONCRETO PARA APOIO DAS MÁQUINAS DE AR CONDICIONADO</t>
  </si>
  <si>
    <t>3.1.16</t>
  </si>
  <si>
    <t>BLOCO CONCRETADO NO LOCAL, 20X20X15CM, PARA BASE DE FIXAÇÃO DA ESTRUTURA SOLAR PARA LAJE DE CONCRETO - FORNECIMENTO E INSTALAÇÃO. AF_12/2021</t>
  </si>
  <si>
    <t>3.2</t>
  </si>
  <si>
    <t>IMPERMEABILIZAÇÃO COBERTURA</t>
  </si>
  <si>
    <t>3.2.1</t>
  </si>
  <si>
    <t>ENCHIMENTO PARA ELEVACAO DE PISO, COM BLOCO DE CONCRETO CELULAR, COM 15CM DE ALTURA, ASSENTE COM ARGAMASSA DE CIMENTO E AREIA NO TRACO 1:8</t>
  </si>
  <si>
    <t>M2</t>
  </si>
  <si>
    <t>3.2.2</t>
  </si>
  <si>
    <t>CAMADA DE REGULARIZAÇÃO ARGAMASSA DE CIMENTO E AREIA 1:3 E=4CM</t>
  </si>
  <si>
    <t>3.2.3</t>
  </si>
  <si>
    <t>APLICAÇÃO DE RESINA ACRÍLICA</t>
  </si>
  <si>
    <t>3.2.4</t>
  </si>
  <si>
    <t>1ª CAMADA SEPARADORA COM GEOTEXTIL</t>
  </si>
  <si>
    <t>3.2.5</t>
  </si>
  <si>
    <t>IMPERMEABILIZAÇÃO DE PISO EM COBERTURA COM MANTA PVC 1,2mm</t>
  </si>
  <si>
    <t>3.2.6</t>
  </si>
  <si>
    <t>IMPERMEABILIZAÇÃO DE PAREDE EM COBERTURA COM MANTA PVC 1,8mm, RESISTENTE A UV</t>
  </si>
  <si>
    <t>3.2.7</t>
  </si>
  <si>
    <t>TESTE DE ESTANQUEIDADE</t>
  </si>
  <si>
    <t>3.2.8</t>
  </si>
  <si>
    <t>2ª CAMADA SEPARADORA COM GEOTÊXTIL</t>
  </si>
  <si>
    <t>3.2.9</t>
  </si>
  <si>
    <t>ISOLAMENTO TÉRMICO COM EPS 20mm CLASSE F7</t>
  </si>
  <si>
    <t>3.2.10</t>
  </si>
  <si>
    <t>ARMAÇÃO DO PISO DE CONCRETO COM USO DE TELA Q-92. AF_09/2021</t>
  </si>
  <si>
    <t>KG</t>
  </si>
  <si>
    <t>3.2.11</t>
  </si>
  <si>
    <t>PROTEÇÃO MECÂNICA EM CONCRETO, FCK=20mpA, CQ JUNTAS DE DESSOLIDARIZAÇÃO (2x2)M</t>
  </si>
  <si>
    <t>3.2.12</t>
  </si>
  <si>
    <t>PREENCHIMENTO DAS JUNTAS DE DESSOLIDARIZAÇÃO E TRABALHABILIDADE COM ASFALTO OXIDADO NAS JUNTAS DE 20MM</t>
  </si>
  <si>
    <t>3.2.13</t>
  </si>
  <si>
    <t>Transporte manual horizontal e/ou vertical de entulho até o local de despejo - ensacado</t>
  </si>
  <si>
    <t>m³</t>
  </si>
  <si>
    <t>3.2.14</t>
  </si>
  <si>
    <t>LIMPEZA FINAL DA OBRA</t>
  </si>
  <si>
    <t>3.2.15</t>
  </si>
  <si>
    <t>REMOÇÃO DE ENTULHO COM CAÇAMBA METÁLICA, INCLUSIVE CARGA MANUAL E DESCARGA EM BOTA-FORA</t>
  </si>
  <si>
    <t>IMPERMEABILIZAÇÃO DAS LAJES DE COBERTURA (LAJE RESERVATÓRIO ALA NORTE, LAJE CASA DEMÁQUINAS, LAJE RESERVATÓRIO ALA SUL)</t>
  </si>
  <si>
    <t>4.1</t>
  </si>
  <si>
    <t>PREPARAÇÕES DAS LAJES DE COBERTURA (LAJE RESERVATÓRIO ALA NORTE, LAJE CASA DEMÁQUINAS, LAJE RESERVATÓRIO ALA SUL)</t>
  </si>
  <si>
    <t>4.1.1</t>
  </si>
  <si>
    <t>4.1.2</t>
  </si>
  <si>
    <t>4.1.3</t>
  </si>
  <si>
    <t>4.1.4</t>
  </si>
  <si>
    <t>4.2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</si>
  <si>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</si>
  <si>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</si>
  <si>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</si>
  <si>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</si>
  <si>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</si>
  <si>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</si>
  <si>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</si>
  <si>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</si>
  <si>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ARMAÇÃO DE PISO DE CONCRETO COM USO DE TELA Q-92. AF_09/2021</t>
  </si>
  <si>
    <t>4.2.9</t>
  </si>
  <si>
    <t>4.2.10</t>
  </si>
  <si>
    <t>4.2.11</t>
  </si>
  <si>
    <t>Tampa de Inspeção em chapa xadrez alumínio, medindo 85x85cm, inclusive cadeado</t>
  </si>
  <si>
    <t>4.2.12</t>
  </si>
  <si>
    <t>4.2.13</t>
  </si>
  <si>
    <t>4.2.14</t>
  </si>
  <si>
    <t>IMPERMEABILIZAÇÃO DAS LAJES DE COBERTURA DAS CAIXAS DE ESCADAS (ALA NORTE, ALA SUL)</t>
  </si>
  <si>
    <t>5.1</t>
  </si>
  <si>
    <t>PREPARAÇÕESDAS LAJES DAS DE COBERTURA DAS CAIXAS DE ESCADAS (ALA NORTE, ALA SUL)</t>
  </si>
  <si>
    <t>5.1.1</t>
  </si>
  <si>
    <t>5.1.2</t>
  </si>
  <si>
    <t>5.1.3</t>
  </si>
  <si>
    <t>5.1.4</t>
  </si>
  <si>
    <t>5.2</t>
  </si>
  <si>
    <t>IMPERMEABILIZAÇÃO DAS CAIXAS DE ESCADAS (ALA NORTE, ALA SUL)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</si>
  <si>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</si>
  <si>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</si>
  <si>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</si>
  <si>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</si>
  <si>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</si>
  <si>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</si>
  <si>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</si>
  <si>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</si>
  <si>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</si>
  <si>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</si>
  <si>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</si>
  <si>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5.2.12</t>
  </si>
  <si>
    <t>5.2.13</t>
  </si>
  <si>
    <t>IMPERMEABILIZAÇÃO DAS LAJES DAS MARQUISES FACHADA LESTE</t>
  </si>
  <si>
    <t>6.1</t>
  </si>
  <si>
    <t>PREPARAÇÕES DAS LAJES DAS MARQUISES FACHADA LESTE</t>
  </si>
  <si>
    <t>6.1.1</t>
  </si>
  <si>
    <t>6.1.2</t>
  </si>
  <si>
    <t>6.1.3</t>
  </si>
  <si>
    <t>6.1.4</t>
  </si>
  <si>
    <t>6.2</t>
  </si>
  <si>
    <t>IMPERMEABILIZAÇÃO DAS MARQUISES FACHADA LESTE</t>
  </si>
  <si>
    <t>6.2.1</t>
  </si>
  <si>
    <t>6.2.2</t>
  </si>
  <si>
    <t>6.2.3</t>
  </si>
  <si>
    <t>6.2.4</t>
  </si>
  <si>
    <t>6.2.5</t>
  </si>
  <si>
    <t>6.2.6</t>
  </si>
  <si>
    <t>6.2.7</t>
  </si>
  <si>
    <t>ARMAÇÃO PARA EXECUÇÃO DE RADIER, PISO DE CONCRETO OU LAJE SOBRE SOLO, COM USO DE TELA Q-92. AF_09/2021</t>
  </si>
  <si>
    <t>6.2.8</t>
  </si>
  <si>
    <t>6.2.9</t>
  </si>
  <si>
    <t>6.2.10</t>
  </si>
  <si>
    <t>6.2.11</t>
  </si>
  <si>
    <t>6.2.12</t>
  </si>
  <si>
    <t>7.1</t>
  </si>
  <si>
    <t>TUBO DE AÇO GALVANIZADO COM COSTURA, CLASSE MÉDIA, CONEXÃO RANHURADA, DN 50 (2"), INSTALADO EM PRUMADAS - FORNECIMENTO E INSTALAÇÃO. AF_10/2020</t>
  </si>
  <si>
    <t>7.2</t>
  </si>
  <si>
    <t>TUBO DE AÇO GALVANIZADO COM COSTURA, CLASSE MÉDIA, DN 100 (4"), CONEXÃO ROSQUEADA, INSTALADO EM REDE DE ALIMENTAÇÃO PARA HIDRANTE - FORNECIMENTO E INSTALAÇÃO. AF_10/2020</t>
  </si>
  <si>
    <t>7.3</t>
  </si>
  <si>
    <t>FORNECIMENTO E INSTALAÇÃO ELETRICA SOBRE A LAJE, CONFORME NBR 5410</t>
  </si>
  <si>
    <t>7.4</t>
  </si>
  <si>
    <t>REINSTALAÇÃO DO SISTEMA DE SPDA, CONFORME NBR 5419</t>
  </si>
  <si>
    <t>7.5</t>
  </si>
  <si>
    <t>Teste em malha de aterramento com utilização de terrômetro, com fornecimento de relatório com resultados encontrados e recomendações e ART.</t>
  </si>
  <si>
    <t>7.6</t>
  </si>
  <si>
    <t>INSTALACAO CHAPA POLICARBONATO COMPACTO SOBRE ESTRUTURA</t>
  </si>
  <si>
    <t>7.7</t>
  </si>
  <si>
    <t>SUPORTE DE FINITIVO PARA SUSTENTAÇÃO DAS TUBULAÇÕES FRIGORÍGENAS DO SISTEMA DE AR CONDICIONADO PÓS  REMANEJAMENTO</t>
  </si>
  <si>
    <t>7.8</t>
  </si>
  <si>
    <t>FORNECIMENTO E INSTALAÇÃO DO ISOLAMENTO DAS REDES FRIGORÍGENAS DO SISTEMA DE AR CONDICONADO</t>
  </si>
  <si>
    <t>7.9</t>
  </si>
  <si>
    <t>FORNECIMENTO E INSTALAÇÃO DE PROTEÇÃO MECÂNICA (ALUCLAD) POR CIMA DO ISOLAMENTO TÉRMICO DAS REDES FRIGORÍGENAS</t>
  </si>
  <si>
    <t>7.10</t>
  </si>
  <si>
    <t>PINTURA DUAS DEMÃOS ESMALTE FACE APARENTE DE TUBULAÇÃO Ø 4"</t>
  </si>
  <si>
    <t>7.11</t>
  </si>
  <si>
    <t>PINTURA DUAS DEMÃOS ESMALTE FACE APARENTE DE TUBULAÇÃO Ø 2"</t>
  </si>
  <si>
    <t>7.12</t>
  </si>
  <si>
    <t>REINSTALAÇÃO DE FORRO DRYWALL, PVC E FIBROMINERAL, DE FORMA MANUAL.</t>
  </si>
  <si>
    <t>EMGEPROM</t>
  </si>
  <si>
    <t>TECNICAL</t>
  </si>
  <si>
    <t>FORNCEDORES</t>
  </si>
  <si>
    <t xml:space="preserve"> 93568 </t>
  </si>
  <si>
    <t>SINAPI</t>
  </si>
  <si>
    <t xml:space="preserve"> 101404 </t>
  </si>
  <si>
    <t xml:space="preserve"> 94295 </t>
  </si>
  <si>
    <t xml:space="preserve"> 100289 </t>
  </si>
  <si>
    <t xml:space="preserve"> 88326 </t>
  </si>
  <si>
    <t xml:space="preserve"> 00000003 </t>
  </si>
  <si>
    <t>CONFEA</t>
  </si>
  <si>
    <t xml:space="preserve"> ADM57 </t>
  </si>
  <si>
    <t>Fornecedores</t>
  </si>
  <si>
    <t xml:space="preserve"> CAN001 </t>
  </si>
  <si>
    <t>AGEFIS</t>
  </si>
  <si>
    <t xml:space="preserve"> 73847/004 </t>
  </si>
  <si>
    <t xml:space="preserve"> 73847/003 </t>
  </si>
  <si>
    <t xml:space="preserve"> 4654 </t>
  </si>
  <si>
    <t>ORSE</t>
  </si>
  <si>
    <t xml:space="preserve"> COMPOSIÇÃO A 60 </t>
  </si>
  <si>
    <t xml:space="preserve"> MEC06 </t>
  </si>
  <si>
    <t xml:space="preserve"> 210196 </t>
  </si>
  <si>
    <t>SBC</t>
  </si>
  <si>
    <t xml:space="preserve"> 88295 </t>
  </si>
  <si>
    <t xml:space="preserve"> 93280 </t>
  </si>
  <si>
    <t xml:space="preserve"> COMPOSIÇÃO A 67 </t>
  </si>
  <si>
    <t xml:space="preserve"> 000089 </t>
  </si>
  <si>
    <t xml:space="preserve"> 98459 </t>
  </si>
  <si>
    <t xml:space="preserve"> 100758 </t>
  </si>
  <si>
    <t xml:space="preserve"> 97637 </t>
  </si>
  <si>
    <t xml:space="preserve"> COMPOSIÇÃO A 56 </t>
  </si>
  <si>
    <t xml:space="preserve"> 74209/001 </t>
  </si>
  <si>
    <t xml:space="preserve"> 93207 </t>
  </si>
  <si>
    <t xml:space="preserve"> 41598 </t>
  </si>
  <si>
    <t xml:space="preserve"> 73658 </t>
  </si>
  <si>
    <t xml:space="preserve"> 104120 </t>
  </si>
  <si>
    <t xml:space="preserve"> 017050 </t>
  </si>
  <si>
    <t xml:space="preserve"> COMPOSIÇÃO A 64 </t>
  </si>
  <si>
    <t xml:space="preserve"> COMPOSIÇÃO A 63 </t>
  </si>
  <si>
    <t xml:space="preserve"> COMPOSIÇÄ 101 </t>
  </si>
  <si>
    <t xml:space="preserve"> 97649 </t>
  </si>
  <si>
    <t xml:space="preserve"> 020143 </t>
  </si>
  <si>
    <t>CAEMA</t>
  </si>
  <si>
    <t xml:space="preserve"> ED-48487 </t>
  </si>
  <si>
    <t>SETOP</t>
  </si>
  <si>
    <t xml:space="preserve"> COMPOSIÇÃO A 92 </t>
  </si>
  <si>
    <t xml:space="preserve"> COMPOSIÇÃO A 94 </t>
  </si>
  <si>
    <t xml:space="preserve"> COMPOSIÇÃO A 93 </t>
  </si>
  <si>
    <t xml:space="preserve"> 97662 </t>
  </si>
  <si>
    <t xml:space="preserve"> ELE05 </t>
  </si>
  <si>
    <t xml:space="preserve"> 12947 </t>
  </si>
  <si>
    <t xml:space="preserve"> COMPOSIÇÃO 025 </t>
  </si>
  <si>
    <t xml:space="preserve"> MEC01 </t>
  </si>
  <si>
    <t xml:space="preserve"> 040560 </t>
  </si>
  <si>
    <t xml:space="preserve"> MEC02 </t>
  </si>
  <si>
    <t xml:space="preserve"> 4513 </t>
  </si>
  <si>
    <t xml:space="preserve"> COMPOSIÇÃO A 140 </t>
  </si>
  <si>
    <t xml:space="preserve"> 103519 </t>
  </si>
  <si>
    <t xml:space="preserve"> 05.009.0003-0 </t>
  </si>
  <si>
    <t>EMOP</t>
  </si>
  <si>
    <t xml:space="preserve"> COMPOSIÇÃO A 103 </t>
  </si>
  <si>
    <t xml:space="preserve"> 2339 </t>
  </si>
  <si>
    <t xml:space="preserve"> COMPOSIÇÃO A 136 </t>
  </si>
  <si>
    <t xml:space="preserve"> COMPOSIÇÃO A 141 </t>
  </si>
  <si>
    <t xml:space="preserve"> COMPOSIÇÃO A 142 </t>
  </si>
  <si>
    <t xml:space="preserve"> COMPOSIÇÃO 010 </t>
  </si>
  <si>
    <t xml:space="preserve"> COMPOSIÇÃO A 106 </t>
  </si>
  <si>
    <t xml:space="preserve"> COMPOSIÇÄ 100 </t>
  </si>
  <si>
    <t xml:space="preserve"> 97088 </t>
  </si>
  <si>
    <t xml:space="preserve"> COMPOSIÇÃ 99 </t>
  </si>
  <si>
    <t xml:space="preserve"> COMPOSIÇÃO A 108 </t>
  </si>
  <si>
    <t xml:space="preserve"> COMPOSIÇÃO 014 </t>
  </si>
  <si>
    <t xml:space="preserve"> 9537 </t>
  </si>
  <si>
    <t xml:space="preserve"> COMPOSIÇÃO 015 </t>
  </si>
  <si>
    <t xml:space="preserve"> 9475 </t>
  </si>
  <si>
    <t xml:space="preserve"> 92335 </t>
  </si>
  <si>
    <t xml:space="preserve"> 101927 </t>
  </si>
  <si>
    <t xml:space="preserve"> ELE06 </t>
  </si>
  <si>
    <t xml:space="preserve"> ELETR21 </t>
  </si>
  <si>
    <t xml:space="preserve"> 13045 </t>
  </si>
  <si>
    <t xml:space="preserve"> 112000 </t>
  </si>
  <si>
    <t xml:space="preserve"> MEC03 </t>
  </si>
  <si>
    <t xml:space="preserve"> MEC04 </t>
  </si>
  <si>
    <t xml:space="preserve"> MEC05 </t>
  </si>
  <si>
    <t xml:space="preserve"> 15.03.077 </t>
  </si>
  <si>
    <t>FDE</t>
  </si>
  <si>
    <t xml:space="preserve"> 15.03.074 </t>
  </si>
  <si>
    <t>SINAPI/MOD</t>
  </si>
  <si>
    <t>Código</t>
  </si>
  <si>
    <t>Banco</t>
  </si>
  <si>
    <t>INSTALAÇÕES HIDRÁULICAS / ELÉTRICAS / SPDA / CLIMATIZAÇÃO</t>
  </si>
  <si>
    <t>IMPERMEABILIZAÇÃO COBERTURA OUTRAS ÁREAS (LAJE RESERVATÓRIO ALA NORTE, LAJE CASA DE MÁQUINAS, LAJE RESERVATÓRIO ALA SUL)</t>
  </si>
  <si>
    <t>Obs: Na formação dos custos foi considerado o BDI DE 28,20%</t>
  </si>
  <si>
    <t>Total sem BDI</t>
  </si>
  <si>
    <t>Total do BDI - 28,20%</t>
  </si>
  <si>
    <t>Total Geral</t>
  </si>
  <si>
    <t>C</t>
  </si>
  <si>
    <t>B</t>
  </si>
  <si>
    <t>A</t>
  </si>
  <si>
    <t>CURVA ABC</t>
  </si>
  <si>
    <t>ACUMULADO (%)</t>
  </si>
  <si>
    <t>PESO (%)</t>
  </si>
  <si>
    <t>percentual</t>
  </si>
  <si>
    <t>TOTAIS</t>
  </si>
  <si>
    <t>6 &amp; 10</t>
  </si>
  <si>
    <t>3.3 &amp; 7</t>
  </si>
  <si>
    <t>Referência Projeto Básico no item:</t>
  </si>
  <si>
    <t>Etapa</t>
  </si>
  <si>
    <t>Sintético x Analítico</t>
  </si>
  <si>
    <t>Projeto:</t>
  </si>
  <si>
    <t>Cliente:</t>
  </si>
  <si>
    <r>
      <rPr>
        <sz val="28"/>
        <color theme="1"/>
        <rFont val="Calibri"/>
        <family val="2"/>
        <scheme val="minor"/>
      </rPr>
      <t>PLANILHA COMPARATIVA</t>
    </r>
    <r>
      <rPr>
        <sz val="11"/>
        <color theme="1"/>
        <rFont val="Calibri"/>
        <family val="2"/>
        <scheme val="minor"/>
      </rPr>
      <t xml:space="preserve">                          </t>
    </r>
    <r>
      <rPr>
        <sz val="12"/>
        <color theme="1"/>
        <rFont val="Calibri"/>
        <family val="2"/>
        <scheme val="minor"/>
      </rPr>
      <t>IMPERMEABILIZAÇÃO</t>
    </r>
  </si>
  <si>
    <t>Reforma e recomposição da impermeabilização de lajes da cobertura, marquises e reservatórios do Ministério do Meio Ambiente e Mudança do Clima e do Ministério da Cultura, localizados no Bloco B da Esplanada dos Ministérios em Brasília/DF, para a área total aproximada de 2.326 m2.</t>
  </si>
  <si>
    <r>
      <rPr>
        <sz val="28"/>
        <color theme="1"/>
        <rFont val="Calibri"/>
        <family val="2"/>
        <scheme val="minor"/>
      </rPr>
      <t xml:space="preserve">PLANILHA COMPARATIVA
</t>
    </r>
    <r>
      <rPr>
        <sz val="11"/>
        <color theme="1"/>
        <rFont val="Calibri"/>
        <family val="2"/>
        <scheme val="minor"/>
      </rPr>
      <t>IMPERMEABILIZAÇÃO</t>
    </r>
  </si>
  <si>
    <r>
      <rPr>
        <sz val="28"/>
        <color theme="1"/>
        <rFont val="Calibri"/>
        <family val="2"/>
        <scheme val="minor"/>
      </rPr>
      <t>PLANILHA COMPARATIVA</t>
    </r>
    <r>
      <rPr>
        <sz val="11"/>
        <color theme="1"/>
        <rFont val="Calibri"/>
        <family val="2"/>
        <scheme val="minor"/>
      </rPr>
      <t xml:space="preserve">                          
IMPERMEABILIZAÇÃO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</si>
</sst>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\ * #,##0.00_-;\-[$R$-416]\ * #,##0.00_-;_-[$R$-416]\ * &quot;-&quot;??_-;_-@_-"/>
    <numFmt numFmtId="166" formatCode="&quot;R$&quot;\ #,##0.00"/>
    <numFmt numFmtId="167" formatCode="0.00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8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Arial"/>
      <family val="1"/>
    </font>
    <font>
      <sz val="10"/>
      <color rgb="FF000000"/>
      <name val="Arial"/>
      <family val="1"/>
    </font>
    <font>
      <b/>
      <sz val="18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59">
    <xf numFmtId="0" fontId="0" fillId="0" borderId="0" xfId="0"/>
    <xf numFmtId="0" fontId="0" fillId="0" borderId="9" xfId="0" applyBorder="1"/>
    <xf numFmtId="0" fontId="0" fillId="0" borderId="9" xfId="0" applyBorder="1" applyAlignment="1">
      <alignment horizontal="center" vertical="center" wrapText="1"/>
    </xf>
    <xf numFmtId="0" fontId="3" fillId="0" borderId="9" xfId="2" applyBorder="1" applyAlignment="1">
      <alignment horizontal="center" vertical="center"/>
    </xf>
    <xf numFmtId="0" fontId="0" fillId="2" borderId="13" xfId="0" applyFill="1" applyBorder="1"/>
    <xf numFmtId="0" fontId="0" fillId="2" borderId="13" xfId="0" applyFill="1" applyBorder="1" applyAlignment="1">
      <alignment horizontal="left"/>
    </xf>
    <xf numFmtId="0" fontId="0" fillId="2" borderId="14" xfId="0" applyFill="1" applyBorder="1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16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13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3" fillId="0" borderId="9" xfId="2" applyBorder="1" applyAlignment="1">
      <alignment vertical="center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wrapText="1"/>
    </xf>
    <xf numFmtId="166" fontId="12" fillId="2" borderId="0" xfId="0" applyNumberFormat="1" applyFont="1" applyFill="1" applyAlignment="1">
      <alignment wrapText="1"/>
    </xf>
    <xf numFmtId="164" fontId="12" fillId="2" borderId="0" xfId="1" applyFont="1" applyFill="1" applyAlignment="1">
      <alignment wrapText="1"/>
    </xf>
    <xf numFmtId="2" fontId="12" fillId="2" borderId="0" xfId="0" applyNumberFormat="1" applyFont="1" applyFill="1" applyAlignment="1">
      <alignment wrapText="1"/>
    </xf>
    <xf numFmtId="0" fontId="13" fillId="2" borderId="0" xfId="0" applyFont="1" applyFill="1" applyAlignment="1">
      <alignment wrapText="1"/>
    </xf>
    <xf numFmtId="0" fontId="15" fillId="10" borderId="25" xfId="0" applyFont="1" applyFill="1" applyBorder="1" applyAlignment="1">
      <alignment horizontal="center" vertical="center" wrapText="1"/>
    </xf>
    <xf numFmtId="43" fontId="15" fillId="10" borderId="25" xfId="3" applyFont="1" applyFill="1" applyBorder="1" applyAlignment="1">
      <alignment horizontal="center" vertical="center" wrapText="1"/>
    </xf>
    <xf numFmtId="164" fontId="15" fillId="10" borderId="25" xfId="1" applyFont="1" applyFill="1" applyBorder="1" applyAlignment="1">
      <alignment horizontal="center" vertical="center" wrapText="1"/>
    </xf>
    <xf numFmtId="0" fontId="16" fillId="0" borderId="28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left" vertical="center" wrapText="1"/>
    </xf>
    <xf numFmtId="43" fontId="16" fillId="0" borderId="9" xfId="3" applyFont="1" applyFill="1" applyBorder="1" applyAlignment="1">
      <alignment horizontal="right" vertical="center" wrapText="1"/>
    </xf>
    <xf numFmtId="164" fontId="16" fillId="0" borderId="9" xfId="1" applyFont="1" applyFill="1" applyBorder="1" applyAlignment="1">
      <alignment horizontal="right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166" fontId="11" fillId="4" borderId="1" xfId="0" applyNumberFormat="1" applyFont="1" applyFill="1" applyBorder="1" applyAlignment="1">
      <alignment horizontal="center" vertical="center" wrapText="1"/>
    </xf>
    <xf numFmtId="0" fontId="17" fillId="12" borderId="18" xfId="0" applyFont="1" applyFill="1" applyBorder="1" applyAlignment="1">
      <alignment vertical="center"/>
    </xf>
    <xf numFmtId="0" fontId="15" fillId="12" borderId="32" xfId="0" applyFont="1" applyFill="1" applyBorder="1" applyAlignment="1">
      <alignment vertical="center" wrapText="1"/>
    </xf>
    <xf numFmtId="164" fontId="16" fillId="0" borderId="31" xfId="1" applyFont="1" applyFill="1" applyBorder="1" applyAlignment="1">
      <alignment horizontal="right" vertical="center" wrapText="1"/>
    </xf>
    <xf numFmtId="0" fontId="15" fillId="12" borderId="34" xfId="0" applyFont="1" applyFill="1" applyBorder="1" applyAlignment="1">
      <alignment vertical="center" wrapText="1"/>
    </xf>
    <xf numFmtId="0" fontId="16" fillId="0" borderId="43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center" vertical="center" wrapText="1"/>
    </xf>
    <xf numFmtId="43" fontId="16" fillId="0" borderId="20" xfId="3" applyFont="1" applyFill="1" applyBorder="1" applyAlignment="1">
      <alignment horizontal="right" vertical="center" wrapText="1"/>
    </xf>
    <xf numFmtId="164" fontId="16" fillId="0" borderId="20" xfId="1" applyFont="1" applyFill="1" applyBorder="1" applyAlignment="1">
      <alignment horizontal="right" vertical="center" wrapText="1"/>
    </xf>
    <xf numFmtId="164" fontId="11" fillId="4" borderId="41" xfId="0" applyNumberFormat="1" applyFont="1" applyFill="1" applyBorder="1" applyAlignment="1">
      <alignment horizontal="center" vertical="center" wrapText="1"/>
    </xf>
    <xf numFmtId="166" fontId="11" fillId="4" borderId="4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/>
    <xf numFmtId="0" fontId="15" fillId="12" borderId="33" xfId="0" applyFont="1" applyFill="1" applyBorder="1" applyAlignment="1">
      <alignment vertical="center" wrapText="1"/>
    </xf>
    <xf numFmtId="0" fontId="17" fillId="12" borderId="30" xfId="0" applyFont="1" applyFill="1" applyBorder="1" applyAlignment="1">
      <alignment horizontal="center" vertical="center"/>
    </xf>
    <xf numFmtId="0" fontId="1" fillId="0" borderId="0" xfId="5"/>
    <xf numFmtId="9" fontId="0" fillId="2" borderId="48" xfId="6" applyFont="1" applyFill="1" applyBorder="1" applyAlignment="1">
      <alignment horizontal="center" vertical="center" wrapText="1"/>
    </xf>
    <xf numFmtId="0" fontId="1" fillId="0" borderId="4" xfId="5" applyBorder="1" applyAlignment="1">
      <alignment horizontal="right" vertical="center"/>
    </xf>
    <xf numFmtId="0" fontId="1" fillId="0" borderId="49" xfId="5" applyBorder="1" applyAlignment="1">
      <alignment horizontal="center" vertical="center"/>
    </xf>
    <xf numFmtId="0" fontId="0" fillId="16" borderId="50" xfId="6" applyNumberFormat="1" applyFont="1" applyFill="1" applyBorder="1" applyAlignment="1">
      <alignment horizontal="center" vertical="center" wrapText="1"/>
    </xf>
    <xf numFmtId="0" fontId="1" fillId="16" borderId="22" xfId="5" applyFill="1" applyBorder="1" applyAlignment="1">
      <alignment horizontal="left" vertical="center" wrapText="1"/>
    </xf>
    <xf numFmtId="0" fontId="1" fillId="16" borderId="28" xfId="5" applyFill="1" applyBorder="1" applyAlignment="1">
      <alignment horizontal="center" vertical="center"/>
    </xf>
    <xf numFmtId="0" fontId="0" fillId="17" borderId="50" xfId="6" applyNumberFormat="1" applyFont="1" applyFill="1" applyBorder="1" applyAlignment="1">
      <alignment horizontal="center" vertical="center" wrapText="1"/>
    </xf>
    <xf numFmtId="0" fontId="1" fillId="17" borderId="22" xfId="5" applyFill="1" applyBorder="1" applyAlignment="1">
      <alignment horizontal="left" vertical="center" wrapText="1"/>
    </xf>
    <xf numFmtId="0" fontId="1" fillId="17" borderId="28" xfId="5" applyFill="1" applyBorder="1" applyAlignment="1">
      <alignment horizontal="center" vertical="center"/>
    </xf>
    <xf numFmtId="0" fontId="0" fillId="18" borderId="50" xfId="6" applyNumberFormat="1" applyFont="1" applyFill="1" applyBorder="1" applyAlignment="1">
      <alignment horizontal="center" vertical="center" wrapText="1"/>
    </xf>
    <xf numFmtId="0" fontId="1" fillId="18" borderId="22" xfId="5" applyFill="1" applyBorder="1" applyAlignment="1">
      <alignment horizontal="left" vertical="center" wrapText="1"/>
    </xf>
    <xf numFmtId="0" fontId="1" fillId="18" borderId="28" xfId="5" applyFill="1" applyBorder="1" applyAlignment="1">
      <alignment horizontal="center" vertical="center"/>
    </xf>
    <xf numFmtId="9" fontId="0" fillId="16" borderId="51" xfId="6" applyFont="1" applyFill="1" applyBorder="1" applyAlignment="1">
      <alignment horizontal="center" wrapText="1"/>
    </xf>
    <xf numFmtId="0" fontId="1" fillId="16" borderId="42" xfId="5" applyFill="1" applyBorder="1" applyAlignment="1">
      <alignment horizontal="center" vertical="center"/>
    </xf>
    <xf numFmtId="0" fontId="1" fillId="0" borderId="47" xfId="5" applyBorder="1"/>
    <xf numFmtId="0" fontId="1" fillId="0" borderId="29" xfId="5" applyBorder="1"/>
    <xf numFmtId="0" fontId="1" fillId="0" borderId="37" xfId="5" applyBorder="1"/>
    <xf numFmtId="0" fontId="1" fillId="0" borderId="36" xfId="5" applyBorder="1"/>
    <xf numFmtId="0" fontId="1" fillId="0" borderId="26" xfId="5" applyBorder="1"/>
    <xf numFmtId="0" fontId="10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9" fillId="2" borderId="0" xfId="0" applyFont="1" applyFill="1" applyAlignment="1">
      <alignment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166" fontId="11" fillId="2" borderId="9" xfId="0" applyNumberFormat="1" applyFont="1" applyFill="1" applyBorder="1" applyAlignment="1">
      <alignment horizontal="center" vertical="center" wrapText="1"/>
    </xf>
    <xf numFmtId="166" fontId="11" fillId="2" borderId="50" xfId="1" applyNumberFormat="1" applyFont="1" applyFill="1" applyBorder="1" applyAlignment="1">
      <alignment horizontal="center" vertical="center"/>
    </xf>
    <xf numFmtId="165" fontId="9" fillId="4" borderId="24" xfId="0" applyNumberFormat="1" applyFont="1" applyFill="1" applyBorder="1" applyAlignment="1">
      <alignment vertical="center" wrapText="1"/>
    </xf>
    <xf numFmtId="166" fontId="19" fillId="9" borderId="54" xfId="1" applyNumberFormat="1" applyFont="1" applyFill="1" applyBorder="1" applyAlignment="1">
      <alignment horizontal="center" vertical="center"/>
    </xf>
    <xf numFmtId="0" fontId="9" fillId="7" borderId="45" xfId="0" applyFont="1" applyFill="1" applyBorder="1" applyAlignment="1">
      <alignment horizontal="center" vertical="center" wrapText="1"/>
    </xf>
    <xf numFmtId="0" fontId="9" fillId="7" borderId="22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5" borderId="51" xfId="0" applyFont="1" applyFill="1" applyBorder="1" applyAlignment="1">
      <alignment horizontal="center" vertical="center" wrapText="1"/>
    </xf>
    <xf numFmtId="0" fontId="9" fillId="7" borderId="17" xfId="0" applyFont="1" applyFill="1" applyBorder="1" applyAlignment="1">
      <alignment horizontal="center" vertical="center" wrapText="1"/>
    </xf>
    <xf numFmtId="3" fontId="11" fillId="2" borderId="31" xfId="0" applyNumberFormat="1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center" vertical="center" wrapText="1"/>
    </xf>
    <xf numFmtId="166" fontId="11" fillId="2" borderId="55" xfId="1" applyNumberFormat="1" applyFont="1" applyFill="1" applyBorder="1" applyAlignment="1">
      <alignment horizontal="center" vertical="center"/>
    </xf>
    <xf numFmtId="166" fontId="18" fillId="9" borderId="40" xfId="1" applyNumberFormat="1" applyFont="1" applyFill="1" applyBorder="1" applyAlignment="1">
      <alignment horizontal="center" vertical="center"/>
    </xf>
    <xf numFmtId="0" fontId="9" fillId="3" borderId="45" xfId="0" applyFont="1" applyFill="1" applyBorder="1" applyAlignment="1">
      <alignment horizontal="center" vertical="center" wrapText="1"/>
    </xf>
    <xf numFmtId="0" fontId="9" fillId="3" borderId="51" xfId="0" applyFont="1" applyFill="1" applyBorder="1" applyAlignment="1">
      <alignment horizontal="center" vertical="center" wrapText="1"/>
    </xf>
    <xf numFmtId="166" fontId="11" fillId="2" borderId="28" xfId="0" applyNumberFormat="1" applyFont="1" applyFill="1" applyBorder="1" applyAlignment="1">
      <alignment horizontal="center" vertical="center" wrapText="1"/>
    </xf>
    <xf numFmtId="166" fontId="11" fillId="2" borderId="50" xfId="0" applyNumberFormat="1" applyFont="1" applyFill="1" applyBorder="1" applyAlignment="1">
      <alignment horizontal="center" vertical="center" wrapText="1"/>
    </xf>
    <xf numFmtId="165" fontId="9" fillId="4" borderId="29" xfId="0" applyNumberFormat="1" applyFont="1" applyFill="1" applyBorder="1" applyAlignment="1">
      <alignment vertical="center" wrapText="1"/>
    </xf>
    <xf numFmtId="165" fontId="9" fillId="4" borderId="54" xfId="0" applyNumberFormat="1" applyFont="1" applyFill="1" applyBorder="1" applyAlignment="1">
      <alignment vertical="center" wrapText="1"/>
    </xf>
    <xf numFmtId="0" fontId="21" fillId="2" borderId="0" xfId="0" applyFont="1" applyFill="1" applyAlignment="1">
      <alignment wrapText="1"/>
    </xf>
    <xf numFmtId="0" fontId="0" fillId="0" borderId="0" xfId="0" applyAlignment="1">
      <alignment horizontal="center" vertical="center"/>
    </xf>
    <xf numFmtId="166" fontId="0" fillId="4" borderId="60" xfId="0" applyNumberFormat="1" applyFill="1" applyBorder="1" applyAlignment="1">
      <alignment horizontal="center" vertical="center"/>
    </xf>
    <xf numFmtId="166" fontId="0" fillId="10" borderId="60" xfId="0" applyNumberFormat="1" applyFill="1" applyBorder="1" applyAlignment="1">
      <alignment horizontal="center" vertical="center"/>
    </xf>
    <xf numFmtId="166" fontId="0" fillId="4" borderId="63" xfId="0" applyNumberFormat="1" applyFill="1" applyBorder="1" applyAlignment="1">
      <alignment horizontal="center" vertical="center"/>
    </xf>
    <xf numFmtId="43" fontId="0" fillId="0" borderId="0" xfId="3" applyFont="1" applyAlignment="1">
      <alignment horizontal="center" vertical="center"/>
    </xf>
    <xf numFmtId="166" fontId="0" fillId="0" borderId="0" xfId="1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23" fillId="0" borderId="58" xfId="0" applyFont="1" applyBorder="1" applyAlignment="1">
      <alignment horizontal="center" vertical="center" wrapText="1"/>
    </xf>
    <xf numFmtId="0" fontId="23" fillId="0" borderId="59" xfId="0" applyFont="1" applyBorder="1" applyAlignment="1">
      <alignment horizontal="center" vertical="center" wrapText="1"/>
    </xf>
    <xf numFmtId="43" fontId="23" fillId="0" borderId="59" xfId="3" applyFont="1" applyFill="1" applyBorder="1" applyAlignment="1">
      <alignment horizontal="center" vertical="center" wrapText="1"/>
    </xf>
    <xf numFmtId="166" fontId="23" fillId="0" borderId="59" xfId="1" applyNumberFormat="1" applyFont="1" applyFill="1" applyBorder="1" applyAlignment="1">
      <alignment horizontal="center" vertical="center" wrapText="1"/>
    </xf>
    <xf numFmtId="166" fontId="22" fillId="10" borderId="59" xfId="1" applyNumberFormat="1" applyFont="1" applyFill="1" applyBorder="1" applyAlignment="1">
      <alignment horizontal="center" vertical="center" wrapText="1"/>
    </xf>
    <xf numFmtId="0" fontId="23" fillId="0" borderId="61" xfId="0" applyFont="1" applyBorder="1" applyAlignment="1">
      <alignment horizontal="center" vertical="center" wrapText="1"/>
    </xf>
    <xf numFmtId="0" fontId="23" fillId="0" borderId="62" xfId="0" applyFont="1" applyBorder="1" applyAlignment="1">
      <alignment horizontal="center" vertical="center" wrapText="1"/>
    </xf>
    <xf numFmtId="43" fontId="23" fillId="0" borderId="62" xfId="3" applyFont="1" applyFill="1" applyBorder="1" applyAlignment="1">
      <alignment horizontal="center" vertical="center" wrapText="1"/>
    </xf>
    <xf numFmtId="166" fontId="23" fillId="0" borderId="62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66" fontId="20" fillId="12" borderId="28" xfId="0" applyNumberFormat="1" applyFont="1" applyFill="1" applyBorder="1" applyAlignment="1">
      <alignment horizontal="center" vertical="center" wrapText="1"/>
    </xf>
    <xf numFmtId="166" fontId="20" fillId="12" borderId="50" xfId="0" applyNumberFormat="1" applyFont="1" applyFill="1" applyBorder="1" applyAlignment="1">
      <alignment horizontal="center" vertical="center" wrapText="1"/>
    </xf>
    <xf numFmtId="166" fontId="20" fillId="12" borderId="29" xfId="0" applyNumberFormat="1" applyFont="1" applyFill="1" applyBorder="1" applyAlignment="1">
      <alignment horizontal="center" vertical="center" wrapText="1"/>
    </xf>
    <xf numFmtId="166" fontId="20" fillId="12" borderId="54" xfId="0" applyNumberFormat="1" applyFont="1" applyFill="1" applyBorder="1" applyAlignment="1">
      <alignment horizontal="center" vertical="center" wrapText="1"/>
    </xf>
    <xf numFmtId="166" fontId="20" fillId="12" borderId="31" xfId="0" applyNumberFormat="1" applyFont="1" applyFill="1" applyBorder="1" applyAlignment="1">
      <alignment horizontal="center" vertical="center" wrapText="1"/>
    </xf>
    <xf numFmtId="166" fontId="20" fillId="12" borderId="32" xfId="0" applyNumberFormat="1" applyFont="1" applyFill="1" applyBorder="1" applyAlignment="1">
      <alignment horizontal="center" vertical="center" wrapText="1"/>
    </xf>
    <xf numFmtId="0" fontId="22" fillId="19" borderId="67" xfId="0" applyFont="1" applyFill="1" applyBorder="1" applyAlignment="1">
      <alignment horizontal="center" vertical="center" wrapText="1"/>
    </xf>
    <xf numFmtId="0" fontId="22" fillId="19" borderId="68" xfId="0" applyFont="1" applyFill="1" applyBorder="1" applyAlignment="1">
      <alignment horizontal="center" vertical="center" wrapText="1"/>
    </xf>
    <xf numFmtId="166" fontId="22" fillId="19" borderId="68" xfId="1" applyNumberFormat="1" applyFont="1" applyFill="1" applyBorder="1" applyAlignment="1">
      <alignment horizontal="center" vertical="center" wrapText="1"/>
    </xf>
    <xf numFmtId="0" fontId="0" fillId="19" borderId="68" xfId="0" applyFill="1" applyBorder="1" applyAlignment="1">
      <alignment horizontal="center" vertical="center"/>
    </xf>
    <xf numFmtId="166" fontId="0" fillId="19" borderId="68" xfId="0" applyNumberFormat="1" applyFill="1" applyBorder="1" applyAlignment="1">
      <alignment horizontal="center" vertical="center"/>
    </xf>
    <xf numFmtId="166" fontId="0" fillId="19" borderId="70" xfId="0" applyNumberFormat="1" applyFill="1" applyBorder="1" applyAlignment="1">
      <alignment horizontal="center" vertical="center"/>
    </xf>
    <xf numFmtId="0" fontId="22" fillId="19" borderId="58" xfId="0" applyFont="1" applyFill="1" applyBorder="1" applyAlignment="1">
      <alignment horizontal="center" vertical="center" wrapText="1"/>
    </xf>
    <xf numFmtId="0" fontId="22" fillId="19" borderId="59" xfId="0" applyFont="1" applyFill="1" applyBorder="1" applyAlignment="1">
      <alignment horizontal="center" vertical="center" wrapText="1"/>
    </xf>
    <xf numFmtId="43" fontId="22" fillId="19" borderId="59" xfId="3" applyFont="1" applyFill="1" applyBorder="1" applyAlignment="1">
      <alignment horizontal="center" vertical="center" wrapText="1"/>
    </xf>
    <xf numFmtId="166" fontId="22" fillId="19" borderId="59" xfId="1" applyNumberFormat="1" applyFont="1" applyFill="1" applyBorder="1" applyAlignment="1">
      <alignment horizontal="center" vertical="center" wrapText="1"/>
    </xf>
    <xf numFmtId="0" fontId="0" fillId="19" borderId="59" xfId="0" applyFill="1" applyBorder="1" applyAlignment="1">
      <alignment horizontal="center" vertical="center"/>
    </xf>
    <xf numFmtId="166" fontId="0" fillId="19" borderId="59" xfId="0" applyNumberFormat="1" applyFill="1" applyBorder="1" applyAlignment="1">
      <alignment horizontal="center" vertical="center"/>
    </xf>
    <xf numFmtId="166" fontId="0" fillId="19" borderId="60" xfId="0" applyNumberFormat="1" applyFill="1" applyBorder="1" applyAlignment="1">
      <alignment horizontal="center" vertical="center"/>
    </xf>
    <xf numFmtId="0" fontId="22" fillId="10" borderId="58" xfId="0" applyFont="1" applyFill="1" applyBorder="1" applyAlignment="1">
      <alignment horizontal="center" vertical="center" wrapText="1"/>
    </xf>
    <xf numFmtId="0" fontId="22" fillId="10" borderId="59" xfId="0" applyFont="1" applyFill="1" applyBorder="1" applyAlignment="1">
      <alignment horizontal="center" vertical="center" wrapText="1"/>
    </xf>
    <xf numFmtId="43" fontId="22" fillId="10" borderId="59" xfId="3" applyFont="1" applyFill="1" applyBorder="1" applyAlignment="1">
      <alignment horizontal="center" vertical="center" wrapText="1"/>
    </xf>
    <xf numFmtId="0" fontId="22" fillId="19" borderId="69" xfId="0" applyFont="1" applyFill="1" applyBorder="1" applyAlignment="1">
      <alignment horizontal="center" vertical="center" wrapText="1"/>
    </xf>
    <xf numFmtId="0" fontId="23" fillId="0" borderId="65" xfId="0" applyFont="1" applyBorder="1" applyAlignment="1">
      <alignment horizontal="center" vertical="center" wrapText="1"/>
    </xf>
    <xf numFmtId="0" fontId="22" fillId="19" borderId="65" xfId="0" applyFont="1" applyFill="1" applyBorder="1" applyAlignment="1">
      <alignment horizontal="center" vertical="center" wrapText="1"/>
    </xf>
    <xf numFmtId="0" fontId="22" fillId="10" borderId="65" xfId="0" applyFont="1" applyFill="1" applyBorder="1" applyAlignment="1">
      <alignment horizontal="center" vertical="center" wrapText="1"/>
    </xf>
    <xf numFmtId="0" fontId="23" fillId="0" borderId="66" xfId="0" applyFont="1" applyBorder="1" applyAlignment="1">
      <alignment horizontal="center" vertical="center" wrapText="1"/>
    </xf>
    <xf numFmtId="166" fontId="0" fillId="19" borderId="73" xfId="0" applyNumberFormat="1" applyFill="1" applyBorder="1" applyAlignment="1">
      <alignment horizontal="center" vertical="center"/>
    </xf>
    <xf numFmtId="166" fontId="0" fillId="4" borderId="74" xfId="0" applyNumberFormat="1" applyFill="1" applyBorder="1" applyAlignment="1">
      <alignment horizontal="center" vertical="center"/>
    </xf>
    <xf numFmtId="166" fontId="0" fillId="4" borderId="74" xfId="0" applyNumberFormat="1" applyFill="1" applyBorder="1" applyAlignment="1">
      <alignment horizontal="center" vertical="center" wrapText="1"/>
    </xf>
    <xf numFmtId="166" fontId="0" fillId="19" borderId="74" xfId="0" applyNumberFormat="1" applyFill="1" applyBorder="1" applyAlignment="1">
      <alignment horizontal="center" vertical="center"/>
    </xf>
    <xf numFmtId="166" fontId="0" fillId="10" borderId="74" xfId="0" applyNumberFormat="1" applyFill="1" applyBorder="1" applyAlignment="1">
      <alignment horizontal="center" vertical="center"/>
    </xf>
    <xf numFmtId="166" fontId="0" fillId="4" borderId="75" xfId="0" applyNumberFormat="1" applyFill="1" applyBorder="1" applyAlignment="1">
      <alignment horizontal="center" vertical="center"/>
    </xf>
    <xf numFmtId="43" fontId="22" fillId="19" borderId="67" xfId="3" applyFont="1" applyFill="1" applyBorder="1" applyAlignment="1">
      <alignment horizontal="center" vertical="center" wrapText="1"/>
    </xf>
    <xf numFmtId="166" fontId="22" fillId="19" borderId="70" xfId="1" applyNumberFormat="1" applyFont="1" applyFill="1" applyBorder="1" applyAlignment="1">
      <alignment horizontal="center" vertical="center" wrapText="1"/>
    </xf>
    <xf numFmtId="43" fontId="23" fillId="0" borderId="58" xfId="3" applyFont="1" applyFill="1" applyBorder="1" applyAlignment="1">
      <alignment horizontal="center" vertical="center" wrapText="1"/>
    </xf>
    <xf numFmtId="166" fontId="23" fillId="0" borderId="60" xfId="1" applyNumberFormat="1" applyFont="1" applyFill="1" applyBorder="1" applyAlignment="1">
      <alignment horizontal="center" vertical="center" wrapText="1"/>
    </xf>
    <xf numFmtId="43" fontId="22" fillId="19" borderId="58" xfId="3" applyFont="1" applyFill="1" applyBorder="1" applyAlignment="1">
      <alignment horizontal="center" vertical="center" wrapText="1"/>
    </xf>
    <xf numFmtId="166" fontId="22" fillId="19" borderId="60" xfId="1" applyNumberFormat="1" applyFont="1" applyFill="1" applyBorder="1" applyAlignment="1">
      <alignment horizontal="center" vertical="center" wrapText="1"/>
    </xf>
    <xf numFmtId="43" fontId="22" fillId="10" borderId="58" xfId="3" applyFont="1" applyFill="1" applyBorder="1" applyAlignment="1">
      <alignment horizontal="center" vertical="center" wrapText="1"/>
    </xf>
    <xf numFmtId="166" fontId="22" fillId="10" borderId="60" xfId="1" applyNumberFormat="1" applyFont="1" applyFill="1" applyBorder="1" applyAlignment="1">
      <alignment horizontal="center" vertical="center" wrapText="1"/>
    </xf>
    <xf numFmtId="43" fontId="23" fillId="0" borderId="61" xfId="3" applyFont="1" applyFill="1" applyBorder="1" applyAlignment="1">
      <alignment horizontal="center" vertical="center" wrapText="1"/>
    </xf>
    <xf numFmtId="166" fontId="23" fillId="0" borderId="63" xfId="1" applyNumberFormat="1" applyFont="1" applyFill="1" applyBorder="1" applyAlignment="1">
      <alignment horizontal="center" vertical="center" wrapText="1"/>
    </xf>
    <xf numFmtId="166" fontId="8" fillId="10" borderId="72" xfId="0" applyNumberFormat="1" applyFont="1" applyFill="1" applyBorder="1" applyAlignment="1">
      <alignment horizontal="center" vertical="center" wrapText="1"/>
    </xf>
    <xf numFmtId="166" fontId="8" fillId="10" borderId="48" xfId="0" applyNumberFormat="1" applyFont="1" applyFill="1" applyBorder="1" applyAlignment="1">
      <alignment horizontal="center" vertical="center" wrapText="1"/>
    </xf>
    <xf numFmtId="43" fontId="20" fillId="4" borderId="49" xfId="3" applyFont="1" applyFill="1" applyBorder="1" applyAlignment="1">
      <alignment horizontal="center" vertical="center" wrapText="1"/>
    </xf>
    <xf numFmtId="166" fontId="20" fillId="4" borderId="10" xfId="1" applyNumberFormat="1" applyFont="1" applyFill="1" applyBorder="1" applyAlignment="1">
      <alignment horizontal="center" vertical="center" wrapText="1"/>
    </xf>
    <xf numFmtId="43" fontId="20" fillId="4" borderId="10" xfId="3" applyFont="1" applyFill="1" applyBorder="1" applyAlignment="1">
      <alignment horizontal="center" vertical="center" wrapText="1"/>
    </xf>
    <xf numFmtId="166" fontId="20" fillId="4" borderId="48" xfId="1" applyNumberFormat="1" applyFont="1" applyFill="1" applyBorder="1" applyAlignment="1">
      <alignment horizontal="center" vertical="center" wrapText="1"/>
    </xf>
    <xf numFmtId="0" fontId="20" fillId="6" borderId="49" xfId="0" applyFont="1" applyFill="1" applyBorder="1" applyAlignment="1">
      <alignment horizontal="center" vertical="center" wrapText="1"/>
    </xf>
    <xf numFmtId="0" fontId="20" fillId="6" borderId="10" xfId="0" applyFont="1" applyFill="1" applyBorder="1" applyAlignment="1">
      <alignment horizontal="center" vertical="center" wrapText="1"/>
    </xf>
    <xf numFmtId="0" fontId="20" fillId="6" borderId="71" xfId="0" applyFont="1" applyFill="1" applyBorder="1" applyAlignment="1">
      <alignment horizontal="center" vertical="center" wrapText="1"/>
    </xf>
    <xf numFmtId="166" fontId="0" fillId="0" borderId="23" xfId="1" applyNumberFormat="1" applyFont="1" applyFill="1" applyBorder="1" applyAlignment="1">
      <alignment horizontal="center" vertical="center"/>
    </xf>
    <xf numFmtId="166" fontId="0" fillId="0" borderId="47" xfId="1" applyNumberFormat="1" applyFont="1" applyFill="1" applyBorder="1" applyAlignment="1">
      <alignment horizontal="center" vertical="center"/>
    </xf>
    <xf numFmtId="0" fontId="23" fillId="15" borderId="9" xfId="0" applyFont="1" applyFill="1" applyBorder="1" applyAlignment="1">
      <alignment horizontal="center" vertical="center" wrapText="1"/>
    </xf>
    <xf numFmtId="0" fontId="23" fillId="14" borderId="9" xfId="0" applyFont="1" applyFill="1" applyBorder="1" applyAlignment="1">
      <alignment horizontal="center" vertical="center" wrapText="1"/>
    </xf>
    <xf numFmtId="0" fontId="23" fillId="13" borderId="9" xfId="0" applyFont="1" applyFill="1" applyBorder="1" applyAlignment="1">
      <alignment horizontal="center" vertical="center" wrapText="1"/>
    </xf>
    <xf numFmtId="166" fontId="0" fillId="15" borderId="28" xfId="0" applyNumberFormat="1" applyFill="1" applyBorder="1" applyAlignment="1">
      <alignment horizontal="center" vertical="center"/>
    </xf>
    <xf numFmtId="166" fontId="0" fillId="15" borderId="50" xfId="0" applyNumberFormat="1" applyFill="1" applyBorder="1" applyAlignment="1">
      <alignment horizontal="center" vertical="center"/>
    </xf>
    <xf numFmtId="166" fontId="0" fillId="14" borderId="28" xfId="0" applyNumberFormat="1" applyFill="1" applyBorder="1" applyAlignment="1">
      <alignment horizontal="center" vertical="center"/>
    </xf>
    <xf numFmtId="166" fontId="0" fillId="14" borderId="50" xfId="0" applyNumberFormat="1" applyFill="1" applyBorder="1" applyAlignment="1">
      <alignment horizontal="center" vertical="center"/>
    </xf>
    <xf numFmtId="166" fontId="0" fillId="13" borderId="28" xfId="0" applyNumberFormat="1" applyFill="1" applyBorder="1" applyAlignment="1">
      <alignment horizontal="center" vertical="center"/>
    </xf>
    <xf numFmtId="166" fontId="0" fillId="13" borderId="50" xfId="0" applyNumberFormat="1" applyFill="1" applyBorder="1" applyAlignment="1">
      <alignment horizontal="center" vertical="center"/>
    </xf>
    <xf numFmtId="166" fontId="0" fillId="13" borderId="28" xfId="0" applyNumberFormat="1" applyFill="1" applyBorder="1" applyAlignment="1">
      <alignment horizontal="center" vertical="center" wrapText="1"/>
    </xf>
    <xf numFmtId="166" fontId="0" fillId="13" borderId="29" xfId="0" applyNumberFormat="1" applyFill="1" applyBorder="1" applyAlignment="1">
      <alignment horizontal="center" vertical="center"/>
    </xf>
    <xf numFmtId="166" fontId="0" fillId="13" borderId="54" xfId="0" applyNumberFormat="1" applyFill="1" applyBorder="1" applyAlignment="1">
      <alignment horizontal="center" vertical="center"/>
    </xf>
    <xf numFmtId="0" fontId="0" fillId="15" borderId="50" xfId="0" applyFill="1" applyBorder="1" applyAlignment="1">
      <alignment horizontal="center" vertical="center"/>
    </xf>
    <xf numFmtId="0" fontId="0" fillId="14" borderId="50" xfId="0" applyFill="1" applyBorder="1" applyAlignment="1">
      <alignment horizontal="center" vertical="center"/>
    </xf>
    <xf numFmtId="0" fontId="0" fillId="13" borderId="50" xfId="0" applyFill="1" applyBorder="1" applyAlignment="1">
      <alignment horizontal="center" vertical="center"/>
    </xf>
    <xf numFmtId="0" fontId="23" fillId="13" borderId="24" xfId="0" applyFont="1" applyFill="1" applyBorder="1" applyAlignment="1">
      <alignment horizontal="center" vertical="center" wrapText="1"/>
    </xf>
    <xf numFmtId="0" fontId="0" fillId="13" borderId="54" xfId="0" applyFill="1" applyBorder="1" applyAlignment="1">
      <alignment horizontal="center" vertical="center"/>
    </xf>
    <xf numFmtId="0" fontId="23" fillId="15" borderId="22" xfId="0" applyFont="1" applyFill="1" applyBorder="1" applyAlignment="1">
      <alignment horizontal="center" vertical="center" wrapText="1"/>
    </xf>
    <xf numFmtId="166" fontId="0" fillId="15" borderId="45" xfId="0" applyNumberFormat="1" applyFill="1" applyBorder="1" applyAlignment="1">
      <alignment horizontal="center" vertical="center"/>
    </xf>
    <xf numFmtId="166" fontId="0" fillId="15" borderId="51" xfId="0" applyNumberFormat="1" applyFill="1" applyBorder="1" applyAlignment="1">
      <alignment horizontal="center" vertical="center"/>
    </xf>
    <xf numFmtId="0" fontId="0" fillId="15" borderId="51" xfId="0" applyFill="1" applyBorder="1" applyAlignment="1">
      <alignment horizontal="center" vertical="center"/>
    </xf>
    <xf numFmtId="166" fontId="10" fillId="4" borderId="49" xfId="0" applyNumberFormat="1" applyFont="1" applyFill="1" applyBorder="1" applyAlignment="1">
      <alignment horizontal="center" vertical="center" wrapText="1"/>
    </xf>
    <xf numFmtId="166" fontId="10" fillId="4" borderId="48" xfId="0" applyNumberFormat="1" applyFont="1" applyFill="1" applyBorder="1" applyAlignment="1">
      <alignment horizontal="center" vertical="center" wrapText="1"/>
    </xf>
    <xf numFmtId="0" fontId="23" fillId="15" borderId="45" xfId="0" applyFont="1" applyFill="1" applyBorder="1" applyAlignment="1">
      <alignment horizontal="center" vertical="center" wrapText="1"/>
    </xf>
    <xf numFmtId="43" fontId="23" fillId="15" borderId="22" xfId="3" applyFont="1" applyFill="1" applyBorder="1" applyAlignment="1">
      <alignment horizontal="center" vertical="center" wrapText="1"/>
    </xf>
    <xf numFmtId="164" fontId="23" fillId="15" borderId="22" xfId="1" applyFont="1" applyFill="1" applyBorder="1" applyAlignment="1">
      <alignment horizontal="center" vertical="center" wrapText="1"/>
    </xf>
    <xf numFmtId="164" fontId="23" fillId="15" borderId="17" xfId="1" applyFont="1" applyFill="1" applyBorder="1" applyAlignment="1">
      <alignment horizontal="center" vertical="center" wrapText="1"/>
    </xf>
    <xf numFmtId="167" fontId="0" fillId="15" borderId="19" xfId="4" applyNumberFormat="1" applyFont="1" applyFill="1" applyBorder="1" applyAlignment="1">
      <alignment horizontal="center" vertical="center"/>
    </xf>
    <xf numFmtId="167" fontId="0" fillId="15" borderId="22" xfId="0" applyNumberFormat="1" applyFill="1" applyBorder="1" applyAlignment="1">
      <alignment horizontal="center" vertical="center"/>
    </xf>
    <xf numFmtId="0" fontId="23" fillId="15" borderId="28" xfId="0" applyFont="1" applyFill="1" applyBorder="1" applyAlignment="1">
      <alignment horizontal="center" vertical="center" wrapText="1"/>
    </xf>
    <xf numFmtId="43" fontId="23" fillId="15" borderId="9" xfId="3" applyFont="1" applyFill="1" applyBorder="1" applyAlignment="1">
      <alignment horizontal="center" vertical="center" wrapText="1"/>
    </xf>
    <xf numFmtId="164" fontId="23" fillId="15" borderId="9" xfId="1" applyFont="1" applyFill="1" applyBorder="1" applyAlignment="1">
      <alignment horizontal="center" vertical="center" wrapText="1"/>
    </xf>
    <xf numFmtId="164" fontId="23" fillId="15" borderId="31" xfId="1" applyFont="1" applyFill="1" applyBorder="1" applyAlignment="1">
      <alignment horizontal="center" vertical="center" wrapText="1"/>
    </xf>
    <xf numFmtId="167" fontId="0" fillId="15" borderId="55" xfId="4" applyNumberFormat="1" applyFont="1" applyFill="1" applyBorder="1" applyAlignment="1">
      <alignment horizontal="center" vertical="center"/>
    </xf>
    <xf numFmtId="167" fontId="0" fillId="15" borderId="9" xfId="0" applyNumberFormat="1" applyFill="1" applyBorder="1" applyAlignment="1">
      <alignment horizontal="center" vertical="center"/>
    </xf>
    <xf numFmtId="0" fontId="23" fillId="14" borderId="28" xfId="0" applyFont="1" applyFill="1" applyBorder="1" applyAlignment="1">
      <alignment horizontal="center" vertical="center" wrapText="1"/>
    </xf>
    <xf numFmtId="43" fontId="23" fillId="14" borderId="9" xfId="3" applyFont="1" applyFill="1" applyBorder="1" applyAlignment="1">
      <alignment horizontal="center" vertical="center" wrapText="1"/>
    </xf>
    <xf numFmtId="164" fontId="23" fillId="14" borderId="9" xfId="1" applyFont="1" applyFill="1" applyBorder="1" applyAlignment="1">
      <alignment horizontal="center" vertical="center" wrapText="1"/>
    </xf>
    <xf numFmtId="164" fontId="23" fillId="14" borderId="31" xfId="1" applyFont="1" applyFill="1" applyBorder="1" applyAlignment="1">
      <alignment horizontal="center" vertical="center" wrapText="1"/>
    </xf>
    <xf numFmtId="167" fontId="0" fillId="14" borderId="55" xfId="4" applyNumberFormat="1" applyFont="1" applyFill="1" applyBorder="1" applyAlignment="1">
      <alignment horizontal="center" vertical="center"/>
    </xf>
    <xf numFmtId="167" fontId="0" fillId="14" borderId="9" xfId="0" applyNumberFormat="1" applyFill="1" applyBorder="1" applyAlignment="1">
      <alignment horizontal="center" vertical="center"/>
    </xf>
    <xf numFmtId="0" fontId="23" fillId="13" borderId="28" xfId="0" applyFont="1" applyFill="1" applyBorder="1" applyAlignment="1">
      <alignment horizontal="center" vertical="center" wrapText="1"/>
    </xf>
    <xf numFmtId="43" fontId="23" fillId="13" borderId="9" xfId="3" applyFont="1" applyFill="1" applyBorder="1" applyAlignment="1">
      <alignment horizontal="center" vertical="center" wrapText="1"/>
    </xf>
    <xf numFmtId="164" fontId="23" fillId="13" borderId="9" xfId="1" applyFont="1" applyFill="1" applyBorder="1" applyAlignment="1">
      <alignment horizontal="center" vertical="center" wrapText="1"/>
    </xf>
    <xf numFmtId="164" fontId="23" fillId="13" borderId="31" xfId="1" applyFont="1" applyFill="1" applyBorder="1" applyAlignment="1">
      <alignment horizontal="center" vertical="center" wrapText="1"/>
    </xf>
    <xf numFmtId="167" fontId="0" fillId="13" borderId="55" xfId="4" applyNumberFormat="1" applyFont="1" applyFill="1" applyBorder="1" applyAlignment="1">
      <alignment horizontal="center" vertical="center"/>
    </xf>
    <xf numFmtId="167" fontId="0" fillId="13" borderId="9" xfId="0" applyNumberFormat="1" applyFill="1" applyBorder="1" applyAlignment="1">
      <alignment horizontal="center" vertical="center"/>
    </xf>
    <xf numFmtId="0" fontId="23" fillId="13" borderId="29" xfId="0" applyFont="1" applyFill="1" applyBorder="1" applyAlignment="1">
      <alignment horizontal="center" vertical="center" wrapText="1"/>
    </xf>
    <xf numFmtId="43" fontId="23" fillId="13" borderId="24" xfId="3" applyFont="1" applyFill="1" applyBorder="1" applyAlignment="1">
      <alignment horizontal="center" vertical="center" wrapText="1"/>
    </xf>
    <xf numFmtId="164" fontId="23" fillId="13" borderId="24" xfId="1" applyFont="1" applyFill="1" applyBorder="1" applyAlignment="1">
      <alignment horizontal="center" vertical="center" wrapText="1"/>
    </xf>
    <xf numFmtId="164" fontId="23" fillId="13" borderId="32" xfId="1" applyFont="1" applyFill="1" applyBorder="1" applyAlignment="1">
      <alignment horizontal="center" vertical="center" wrapText="1"/>
    </xf>
    <xf numFmtId="167" fontId="0" fillId="13" borderId="40" xfId="4" applyNumberFormat="1" applyFont="1" applyFill="1" applyBorder="1" applyAlignment="1">
      <alignment horizontal="center" vertical="center"/>
    </xf>
    <xf numFmtId="167" fontId="0" fillId="13" borderId="24" xfId="0" applyNumberForma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3" fontId="0" fillId="0" borderId="0" xfId="3" applyFont="1" applyFill="1" applyBorder="1" applyAlignment="1">
      <alignment horizontal="center" vertical="center"/>
    </xf>
    <xf numFmtId="164" fontId="0" fillId="0" borderId="0" xfId="1" applyFont="1" applyFill="1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4" fontId="20" fillId="0" borderId="0" xfId="0" applyNumberFormat="1" applyFont="1" applyAlignment="1">
      <alignment horizontal="center" vertical="center" wrapText="1"/>
    </xf>
    <xf numFmtId="166" fontId="20" fillId="0" borderId="23" xfId="0" applyNumberFormat="1" applyFont="1" applyBorder="1" applyAlignment="1">
      <alignment horizontal="center" vertical="center" wrapText="1"/>
    </xf>
    <xf numFmtId="166" fontId="20" fillId="0" borderId="47" xfId="0" applyNumberFormat="1" applyFont="1" applyBorder="1" applyAlignment="1">
      <alignment horizontal="center" vertical="center" wrapText="1"/>
    </xf>
    <xf numFmtId="166" fontId="20" fillId="0" borderId="6" xfId="0" applyNumberFormat="1" applyFont="1" applyBorder="1" applyAlignment="1">
      <alignment horizontal="center" vertical="center" wrapText="1"/>
    </xf>
    <xf numFmtId="166" fontId="20" fillId="0" borderId="46" xfId="0" applyNumberFormat="1" applyFont="1" applyBorder="1" applyAlignment="1">
      <alignment horizontal="center" vertical="center" wrapText="1"/>
    </xf>
    <xf numFmtId="0" fontId="14" fillId="4" borderId="49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43" fontId="14" fillId="4" borderId="10" xfId="3" applyFont="1" applyFill="1" applyBorder="1" applyAlignment="1">
      <alignment horizontal="center" vertical="center" wrapText="1"/>
    </xf>
    <xf numFmtId="164" fontId="14" fillId="4" borderId="10" xfId="1" applyFont="1" applyFill="1" applyBorder="1" applyAlignment="1">
      <alignment horizontal="center" vertical="center" wrapText="1"/>
    </xf>
    <xf numFmtId="164" fontId="14" fillId="4" borderId="71" xfId="1" applyFont="1" applyFill="1" applyBorder="1" applyAlignment="1">
      <alignment horizontal="center" vertical="center" wrapText="1"/>
    </xf>
    <xf numFmtId="0" fontId="14" fillId="4" borderId="72" xfId="0" applyFont="1" applyFill="1" applyBorder="1" applyAlignment="1">
      <alignment horizontal="center" vertical="center" wrapText="1"/>
    </xf>
    <xf numFmtId="0" fontId="14" fillId="4" borderId="48" xfId="0" applyFont="1" applyFill="1" applyBorder="1" applyAlignment="1">
      <alignment horizontal="center" vertical="center" wrapText="1"/>
    </xf>
    <xf numFmtId="0" fontId="23" fillId="15" borderId="43" xfId="0" applyFont="1" applyFill="1" applyBorder="1" applyAlignment="1">
      <alignment horizontal="center" vertical="center" wrapText="1"/>
    </xf>
    <xf numFmtId="0" fontId="23" fillId="15" borderId="20" xfId="0" applyFont="1" applyFill="1" applyBorder="1" applyAlignment="1">
      <alignment horizontal="center" vertical="center" wrapText="1"/>
    </xf>
    <xf numFmtId="43" fontId="23" fillId="15" borderId="20" xfId="3" applyFont="1" applyFill="1" applyBorder="1" applyAlignment="1">
      <alignment horizontal="center" vertical="center" wrapText="1"/>
    </xf>
    <xf numFmtId="164" fontId="23" fillId="15" borderId="20" xfId="1" applyFont="1" applyFill="1" applyBorder="1" applyAlignment="1">
      <alignment horizontal="center" vertical="center" wrapText="1"/>
    </xf>
    <xf numFmtId="164" fontId="23" fillId="15" borderId="12" xfId="1" applyFont="1" applyFill="1" applyBorder="1" applyAlignment="1">
      <alignment horizontal="center" vertical="center" wrapText="1"/>
    </xf>
    <xf numFmtId="166" fontId="0" fillId="15" borderId="43" xfId="0" applyNumberFormat="1" applyFill="1" applyBorder="1" applyAlignment="1">
      <alignment horizontal="center" vertical="center"/>
    </xf>
    <xf numFmtId="166" fontId="0" fillId="15" borderId="76" xfId="0" applyNumberFormat="1" applyFill="1" applyBorder="1" applyAlignment="1">
      <alignment horizontal="center" vertical="center"/>
    </xf>
    <xf numFmtId="167" fontId="0" fillId="15" borderId="14" xfId="4" applyNumberFormat="1" applyFont="1" applyFill="1" applyBorder="1" applyAlignment="1">
      <alignment horizontal="center" vertical="center"/>
    </xf>
    <xf numFmtId="167" fontId="0" fillId="15" borderId="20" xfId="0" applyNumberFormat="1" applyFill="1" applyBorder="1" applyAlignment="1">
      <alignment horizontal="center" vertical="center"/>
    </xf>
    <xf numFmtId="0" fontId="0" fillId="15" borderId="76" xfId="0" applyFill="1" applyBorder="1" applyAlignment="1">
      <alignment horizontal="center" vertical="center"/>
    </xf>
    <xf numFmtId="0" fontId="23" fillId="13" borderId="45" xfId="0" applyFont="1" applyFill="1" applyBorder="1" applyAlignment="1">
      <alignment horizontal="center" vertical="center" wrapText="1"/>
    </xf>
    <xf numFmtId="0" fontId="23" fillId="13" borderId="22" xfId="0" applyFont="1" applyFill="1" applyBorder="1" applyAlignment="1">
      <alignment horizontal="center" vertical="center" wrapText="1"/>
    </xf>
    <xf numFmtId="43" fontId="23" fillId="13" borderId="22" xfId="3" applyFont="1" applyFill="1" applyBorder="1" applyAlignment="1">
      <alignment horizontal="center" vertical="center" wrapText="1"/>
    </xf>
    <xf numFmtId="164" fontId="23" fillId="13" borderId="22" xfId="1" applyFont="1" applyFill="1" applyBorder="1" applyAlignment="1">
      <alignment horizontal="center" vertical="center" wrapText="1"/>
    </xf>
    <xf numFmtId="164" fontId="23" fillId="13" borderId="17" xfId="1" applyFont="1" applyFill="1" applyBorder="1" applyAlignment="1">
      <alignment horizontal="center" vertical="center" wrapText="1"/>
    </xf>
    <xf numFmtId="166" fontId="0" fillId="13" borderId="45" xfId="0" applyNumberFormat="1" applyFill="1" applyBorder="1" applyAlignment="1">
      <alignment horizontal="center" vertical="center"/>
    </xf>
    <xf numFmtId="166" fontId="0" fillId="13" borderId="51" xfId="0" applyNumberFormat="1" applyFill="1" applyBorder="1" applyAlignment="1">
      <alignment horizontal="center" vertical="center"/>
    </xf>
    <xf numFmtId="167" fontId="0" fillId="13" borderId="19" xfId="4" applyNumberFormat="1" applyFont="1" applyFill="1" applyBorder="1" applyAlignment="1">
      <alignment horizontal="center" vertical="center"/>
    </xf>
    <xf numFmtId="167" fontId="0" fillId="13" borderId="22" xfId="0" applyNumberFormat="1" applyFill="1" applyBorder="1" applyAlignment="1">
      <alignment horizontal="center" vertical="center"/>
    </xf>
    <xf numFmtId="0" fontId="0" fillId="13" borderId="51" xfId="0" applyFill="1" applyBorder="1" applyAlignment="1">
      <alignment horizontal="center" vertical="center"/>
    </xf>
    <xf numFmtId="0" fontId="23" fillId="14" borderId="26" xfId="0" applyFont="1" applyFill="1" applyBorder="1" applyAlignment="1">
      <alignment horizontal="center" vertical="center" wrapText="1"/>
    </xf>
    <xf numFmtId="0" fontId="23" fillId="14" borderId="27" xfId="0" applyFont="1" applyFill="1" applyBorder="1" applyAlignment="1">
      <alignment horizontal="center" vertical="center" wrapText="1"/>
    </xf>
    <xf numFmtId="43" fontId="23" fillId="14" borderId="27" xfId="3" applyFont="1" applyFill="1" applyBorder="1" applyAlignment="1">
      <alignment horizontal="center" vertical="center" wrapText="1"/>
    </xf>
    <xf numFmtId="164" fontId="23" fillId="14" borderId="27" xfId="1" applyFont="1" applyFill="1" applyBorder="1" applyAlignment="1">
      <alignment horizontal="center" vertical="center" wrapText="1"/>
    </xf>
    <xf numFmtId="164" fontId="23" fillId="14" borderId="35" xfId="1" applyFont="1" applyFill="1" applyBorder="1" applyAlignment="1">
      <alignment horizontal="center" vertical="center" wrapText="1"/>
    </xf>
    <xf numFmtId="166" fontId="0" fillId="14" borderId="26" xfId="0" applyNumberFormat="1" applyFill="1" applyBorder="1" applyAlignment="1">
      <alignment horizontal="center" vertical="center"/>
    </xf>
    <xf numFmtId="166" fontId="0" fillId="14" borderId="53" xfId="0" applyNumberFormat="1" applyFill="1" applyBorder="1" applyAlignment="1">
      <alignment horizontal="center" vertical="center"/>
    </xf>
    <xf numFmtId="167" fontId="0" fillId="14" borderId="44" xfId="4" applyNumberFormat="1" applyFont="1" applyFill="1" applyBorder="1" applyAlignment="1">
      <alignment horizontal="center" vertical="center"/>
    </xf>
    <xf numFmtId="167" fontId="0" fillId="14" borderId="27" xfId="0" applyNumberFormat="1" applyFill="1" applyBorder="1" applyAlignment="1">
      <alignment horizontal="center" vertical="center"/>
    </xf>
    <xf numFmtId="0" fontId="0" fillId="14" borderId="53" xfId="0" applyFill="1" applyBorder="1" applyAlignment="1">
      <alignment horizontal="center" vertical="center"/>
    </xf>
    <xf numFmtId="0" fontId="23" fillId="14" borderId="29" xfId="0" applyFont="1" applyFill="1" applyBorder="1" applyAlignment="1">
      <alignment horizontal="center" vertical="center" wrapText="1"/>
    </xf>
    <xf numFmtId="0" fontId="23" fillId="14" borderId="24" xfId="0" applyFont="1" applyFill="1" applyBorder="1" applyAlignment="1">
      <alignment horizontal="center" vertical="center" wrapText="1"/>
    </xf>
    <xf numFmtId="43" fontId="23" fillId="14" borderId="24" xfId="3" applyFont="1" applyFill="1" applyBorder="1" applyAlignment="1">
      <alignment horizontal="center" vertical="center" wrapText="1"/>
    </xf>
    <xf numFmtId="164" fontId="23" fillId="14" borderId="24" xfId="1" applyFont="1" applyFill="1" applyBorder="1" applyAlignment="1">
      <alignment horizontal="center" vertical="center" wrapText="1"/>
    </xf>
    <xf numFmtId="164" fontId="23" fillId="14" borderId="32" xfId="1" applyFont="1" applyFill="1" applyBorder="1" applyAlignment="1">
      <alignment horizontal="center" vertical="center" wrapText="1"/>
    </xf>
    <xf numFmtId="166" fontId="0" fillId="14" borderId="29" xfId="0" applyNumberFormat="1" applyFill="1" applyBorder="1" applyAlignment="1">
      <alignment horizontal="center" vertical="center"/>
    </xf>
    <xf numFmtId="166" fontId="0" fillId="14" borderId="54" xfId="0" applyNumberFormat="1" applyFill="1" applyBorder="1" applyAlignment="1">
      <alignment horizontal="center" vertical="center"/>
    </xf>
    <xf numFmtId="167" fontId="0" fillId="14" borderId="40" xfId="4" applyNumberFormat="1" applyFont="1" applyFill="1" applyBorder="1" applyAlignment="1">
      <alignment horizontal="center" vertical="center"/>
    </xf>
    <xf numFmtId="167" fontId="0" fillId="14" borderId="24" xfId="0" applyNumberFormat="1" applyFill="1" applyBorder="1" applyAlignment="1">
      <alignment horizontal="center" vertical="center"/>
    </xf>
    <xf numFmtId="0" fontId="0" fillId="14" borderId="54" xfId="0" applyFill="1" applyBorder="1" applyAlignment="1">
      <alignment horizontal="center" vertical="center"/>
    </xf>
    <xf numFmtId="0" fontId="9" fillId="7" borderId="29" xfId="0" applyFont="1" applyFill="1" applyBorder="1" applyAlignment="1">
      <alignment horizontal="center" vertical="center" wrapText="1"/>
    </xf>
    <xf numFmtId="0" fontId="9" fillId="7" borderId="24" xfId="0" applyFont="1" applyFill="1" applyBorder="1" applyAlignment="1">
      <alignment horizontal="center" vertical="center" wrapText="1"/>
    </xf>
    <xf numFmtId="0" fontId="9" fillId="7" borderId="32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6" fillId="6" borderId="27" xfId="0" applyFont="1" applyFill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center" vertical="center" wrapText="1"/>
    </xf>
    <xf numFmtId="0" fontId="6" fillId="6" borderId="29" xfId="0" applyFont="1" applyFill="1" applyBorder="1" applyAlignment="1">
      <alignment horizontal="center" vertical="center" wrapText="1"/>
    </xf>
    <xf numFmtId="0" fontId="6" fillId="6" borderId="24" xfId="0" applyFont="1" applyFill="1" applyBorder="1" applyAlignment="1">
      <alignment horizontal="center" vertical="center" wrapText="1"/>
    </xf>
    <xf numFmtId="0" fontId="6" fillId="6" borderId="32" xfId="0" applyFont="1" applyFill="1" applyBorder="1" applyAlignment="1">
      <alignment horizontal="center" vertical="center" wrapText="1"/>
    </xf>
    <xf numFmtId="0" fontId="9" fillId="5" borderId="40" xfId="0" applyFont="1" applyFill="1" applyBorder="1" applyAlignment="1">
      <alignment horizontal="center" vertical="center" wrapText="1"/>
    </xf>
    <xf numFmtId="0" fontId="9" fillId="5" borderId="5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53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54" xfId="0" applyFont="1" applyFill="1" applyBorder="1" applyAlignment="1">
      <alignment horizontal="center" vertical="center" wrapText="1"/>
    </xf>
    <xf numFmtId="0" fontId="7" fillId="5" borderId="44" xfId="0" applyFont="1" applyFill="1" applyBorder="1" applyAlignment="1">
      <alignment horizontal="center" vertical="center" wrapText="1"/>
    </xf>
    <xf numFmtId="0" fontId="7" fillId="5" borderId="53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166" fontId="8" fillId="10" borderId="40" xfId="0" applyNumberFormat="1" applyFont="1" applyFill="1" applyBorder="1" applyAlignment="1">
      <alignment horizontal="center" vertical="center" wrapText="1"/>
    </xf>
    <xf numFmtId="166" fontId="8" fillId="10" borderId="54" xfId="0" applyNumberFormat="1" applyFont="1" applyFill="1" applyBorder="1" applyAlignment="1">
      <alignment horizontal="center" vertical="center" wrapText="1"/>
    </xf>
    <xf numFmtId="166" fontId="9" fillId="10" borderId="44" xfId="0" applyNumberFormat="1" applyFont="1" applyFill="1" applyBorder="1" applyAlignment="1">
      <alignment horizontal="center" vertical="center"/>
    </xf>
    <xf numFmtId="166" fontId="9" fillId="10" borderId="53" xfId="0" applyNumberFormat="1" applyFont="1" applyFill="1" applyBorder="1" applyAlignment="1">
      <alignment horizontal="center" vertical="center"/>
    </xf>
    <xf numFmtId="0" fontId="20" fillId="4" borderId="29" xfId="0" applyFont="1" applyFill="1" applyBorder="1" applyAlignment="1">
      <alignment horizontal="center" vertical="center" wrapText="1"/>
    </xf>
    <xf numFmtId="0" fontId="20" fillId="4" borderId="24" xfId="0" applyFont="1" applyFill="1" applyBorder="1" applyAlignment="1">
      <alignment horizontal="center" vertical="center" wrapText="1"/>
    </xf>
    <xf numFmtId="0" fontId="5" fillId="6" borderId="56" xfId="0" applyFont="1" applyFill="1" applyBorder="1" applyAlignment="1">
      <alignment horizontal="center" vertical="center" wrapText="1"/>
    </xf>
    <xf numFmtId="0" fontId="5" fillId="6" borderId="57" xfId="0" applyFont="1" applyFill="1" applyBorder="1" applyAlignment="1">
      <alignment horizontal="center" vertical="center" wrapText="1"/>
    </xf>
    <xf numFmtId="0" fontId="6" fillId="6" borderId="57" xfId="0" applyFont="1" applyFill="1" applyBorder="1" applyAlignment="1">
      <alignment horizontal="center" vertical="center" wrapText="1"/>
    </xf>
    <xf numFmtId="0" fontId="6" fillId="6" borderId="64" xfId="0" applyFont="1" applyFill="1" applyBorder="1" applyAlignment="1">
      <alignment horizontal="center" vertical="center" wrapText="1"/>
    </xf>
    <xf numFmtId="0" fontId="6" fillId="6" borderId="61" xfId="0" applyFont="1" applyFill="1" applyBorder="1" applyAlignment="1">
      <alignment horizontal="center" vertical="center" wrapText="1"/>
    </xf>
    <xf numFmtId="0" fontId="6" fillId="6" borderId="62" xfId="0" applyFont="1" applyFill="1" applyBorder="1" applyAlignment="1">
      <alignment horizontal="center" vertical="center" wrapText="1"/>
    </xf>
    <xf numFmtId="0" fontId="6" fillId="6" borderId="66" xfId="0" applyFont="1" applyFill="1" applyBorder="1" applyAlignment="1">
      <alignment horizontal="center" vertical="center" wrapText="1"/>
    </xf>
    <xf numFmtId="0" fontId="20" fillId="4" borderId="54" xfId="0" applyFon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9" fillId="4" borderId="53" xfId="0" applyFont="1" applyFill="1" applyBorder="1" applyAlignment="1">
      <alignment horizontal="center" vertical="center"/>
    </xf>
    <xf numFmtId="0" fontId="1" fillId="10" borderId="7" xfId="5" applyFill="1" applyBorder="1" applyAlignment="1">
      <alignment horizontal="center"/>
    </xf>
    <xf numFmtId="0" fontId="1" fillId="10" borderId="8" xfId="5" applyFill="1" applyBorder="1" applyAlignment="1">
      <alignment horizontal="center"/>
    </xf>
    <xf numFmtId="0" fontId="1" fillId="10" borderId="11" xfId="5" applyFill="1" applyBorder="1" applyAlignment="1">
      <alignment horizontal="center"/>
    </xf>
    <xf numFmtId="0" fontId="1" fillId="0" borderId="7" xfId="5" applyBorder="1" applyAlignment="1">
      <alignment horizontal="center" vertical="center"/>
    </xf>
    <xf numFmtId="0" fontId="1" fillId="0" borderId="42" xfId="5" applyBorder="1" applyAlignment="1">
      <alignment horizontal="center" vertical="center"/>
    </xf>
    <xf numFmtId="0" fontId="1" fillId="0" borderId="25" xfId="5" applyBorder="1" applyAlignment="1">
      <alignment horizontal="center" vertical="center"/>
    </xf>
    <xf numFmtId="0" fontId="1" fillId="0" borderId="22" xfId="5" applyBorder="1" applyAlignment="1">
      <alignment horizontal="center" vertical="center"/>
    </xf>
    <xf numFmtId="0" fontId="1" fillId="0" borderId="52" xfId="5" applyBorder="1" applyAlignment="1">
      <alignment horizontal="center" vertical="center" wrapText="1"/>
    </xf>
    <xf numFmtId="0" fontId="1" fillId="0" borderId="51" xfId="5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7" fillId="12" borderId="42" xfId="0" applyFont="1" applyFill="1" applyBorder="1" applyAlignment="1">
      <alignment horizontal="center" vertical="center"/>
    </xf>
    <xf numFmtId="0" fontId="17" fillId="12" borderId="18" xfId="0" applyFont="1" applyFill="1" applyBorder="1" applyAlignment="1">
      <alignment horizontal="center" vertical="center"/>
    </xf>
    <xf numFmtId="166" fontId="7" fillId="4" borderId="3" xfId="0" applyNumberFormat="1" applyFont="1" applyFill="1" applyBorder="1" applyAlignment="1">
      <alignment horizontal="center" vertical="center"/>
    </xf>
    <xf numFmtId="166" fontId="7" fillId="4" borderId="2" xfId="0" applyNumberFormat="1" applyFont="1" applyFill="1" applyBorder="1" applyAlignment="1">
      <alignment horizontal="center" vertical="center"/>
    </xf>
    <xf numFmtId="0" fontId="20" fillId="12" borderId="33" xfId="0" applyFont="1" applyFill="1" applyBorder="1" applyAlignment="1">
      <alignment horizontal="center" vertical="center" wrapText="1"/>
    </xf>
    <xf numFmtId="0" fontId="20" fillId="12" borderId="34" xfId="0" applyFont="1" applyFill="1" applyBorder="1" applyAlignment="1">
      <alignment horizontal="center" vertical="center" wrapText="1"/>
    </xf>
    <xf numFmtId="0" fontId="20" fillId="12" borderId="39" xfId="0" applyFont="1" applyFill="1" applyBorder="1" applyAlignment="1">
      <alignment horizontal="center" vertical="center" wrapText="1"/>
    </xf>
    <xf numFmtId="0" fontId="20" fillId="12" borderId="40" xfId="0" applyFont="1" applyFill="1" applyBorder="1" applyAlignment="1">
      <alignment horizontal="center" vertical="center" wrapText="1"/>
    </xf>
    <xf numFmtId="0" fontId="20" fillId="12" borderId="32" xfId="0" applyFont="1" applyFill="1" applyBorder="1" applyAlignment="1">
      <alignment horizontal="center" vertical="center" wrapText="1"/>
    </xf>
    <xf numFmtId="166" fontId="9" fillId="4" borderId="3" xfId="0" applyNumberFormat="1" applyFont="1" applyFill="1" applyBorder="1" applyAlignment="1">
      <alignment horizontal="center" vertical="center" wrapText="1"/>
    </xf>
    <xf numFmtId="166" fontId="9" fillId="4" borderId="2" xfId="0" applyNumberFormat="1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5" fillId="12" borderId="39" xfId="0" applyFont="1" applyFill="1" applyBorder="1" applyAlignment="1">
      <alignment horizontal="center" vertical="center" wrapText="1"/>
    </xf>
    <xf numFmtId="0" fontId="15" fillId="12" borderId="33" xfId="0" applyFont="1" applyFill="1" applyBorder="1" applyAlignment="1">
      <alignment horizontal="center" vertical="center" wrapText="1"/>
    </xf>
    <xf numFmtId="0" fontId="15" fillId="12" borderId="40" xfId="0" applyFont="1" applyFill="1" applyBorder="1" applyAlignment="1">
      <alignment horizontal="center" vertical="center" wrapText="1"/>
    </xf>
    <xf numFmtId="0" fontId="7" fillId="12" borderId="5" xfId="0" applyFont="1" applyFill="1" applyBorder="1" applyAlignment="1">
      <alignment horizontal="center" vertical="center"/>
    </xf>
    <xf numFmtId="0" fontId="15" fillId="12" borderId="34" xfId="0" applyFont="1" applyFill="1" applyBorder="1" applyAlignment="1">
      <alignment horizontal="center" vertical="center" wrapText="1"/>
    </xf>
    <xf numFmtId="0" fontId="17" fillId="12" borderId="38" xfId="0" applyFont="1" applyFill="1" applyBorder="1" applyAlignment="1">
      <alignment horizontal="center" vertical="center"/>
    </xf>
    <xf numFmtId="0" fontId="17" fillId="12" borderId="36" xfId="0" applyFont="1" applyFill="1" applyBorder="1" applyAlignment="1">
      <alignment horizontal="center" vertical="center"/>
    </xf>
    <xf numFmtId="0" fontId="17" fillId="12" borderId="37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8" borderId="7" xfId="0" applyFill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</cellXfs>
  <cellStyles count="7">
    <cellStyle name="Hiperlink" xfId="2" builtinId="8"/>
    <cellStyle name="Moeda" xfId="1" builtinId="4"/>
    <cellStyle name="Normal" xfId="0" builtinId="0"/>
    <cellStyle name="Normal 3" xfId="5" xr:uid="{025562A2-7A22-4634-9A50-FEB592C618A0}"/>
    <cellStyle name="Porcentagem" xfId="4" builtinId="5"/>
    <cellStyle name="Porcentagem 3" xfId="6" xr:uid="{B064E5DD-4850-467E-A516-65223DAE5AF1}"/>
    <cellStyle name="Vírgula" xfId="3" builtinId="3"/>
  </cellStyles>
  <dxfs count="0"/>
  <tableStyles count="0" defaultTableStyle="TableStyleMedium2" defaultPivotStyle="PivotStyleLight16"/>
  <colors>
    <mruColors>
      <color rgb="FFC2DDB1"/>
      <color rgb="FFFFF8E5"/>
      <color rgb="FFCCFF66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09129999693\AppData\Local\Microsoft\Windows\INetCache\Content.Outlook\7BPRKFPY\PLANILHA%20REFORMA%20DA%20COBERTURA%20DO%20MMA.revD.xlsx" TargetMode="External"/><Relationship Id="rId1" Type="http://schemas.openxmlformats.org/officeDocument/2006/relationships/externalLinkPath" Target="file:///C:\Users\09129999693\AppData\Local\Microsoft\Windows\INetCache\Content.Outlook\7BPRKFPY\PLANILHA%20REFORMA%20DA%20COBERTURA%20DO%20MMA.revD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ales_wqu4s98\Documents\Trabalho\HABITARE_pub\HABITARE_23\HAB%20-%20externos.23\HAB_externos.clientes%20-%2023\HAB.TRF1%20DF_23\HAB.TRF1%20DF_23%20-%20projeto\Cronograma%20TRF1.DF%20-%20BSB_23.xlsx" TargetMode="External"/><Relationship Id="rId1" Type="http://schemas.openxmlformats.org/officeDocument/2006/relationships/externalLinkPath" Target="file:///C:\Users\dales_wqu4s98\Documents\Trabalho\HABITARE_pub\HABITARE_23\HAB%20-%20externos.23\HAB_externos.clientes%20-%2023\HAB.TRF1%20DF_23\HAB.TRF1%20DF_23%20-%20projeto\Cronograma%20TRF1.DF%20-%20BSB_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ILHA ORÇAMENTO.$"/>
      <sheetName val=" ORÇAMENTO SINTÉTICO.$"/>
      <sheetName val="CRONOGRAMA"/>
      <sheetName val="BDI=28,20%"/>
    </sheetNames>
    <sheetDataSet>
      <sheetData sheetId="0"/>
      <sheetData sheetId="1"/>
      <sheetData sheetId="2">
        <row r="2">
          <cell r="E2" t="str">
            <v>Ministério do Meio Ambiente e Mudança do Clima</v>
          </cell>
        </row>
        <row r="3">
          <cell r="C3" t="str">
            <v>Reforma da cobertura do Bl. "B" da Esplanada dos Ministérios em Brasília/DF</v>
          </cell>
        </row>
        <row r="6">
          <cell r="C6" t="str">
            <v>ADMINISTRAÇÃO LOCAL DA OBRA</v>
          </cell>
        </row>
        <row r="8">
          <cell r="C8" t="str">
            <v>PROTEÇÕES E INSTALAÇÕES PROVISÓRIAS PARA O SERVIÇO</v>
          </cell>
        </row>
        <row r="10">
          <cell r="C10" t="str">
            <v>IMPERMEABILIZAÇÃO DA LAJE DE COBERTURA DO TELHADO</v>
          </cell>
        </row>
        <row r="12">
          <cell r="C12" t="str">
            <v>IMPERMEABILIZAÇÃO DAS LAJES DE COBERTURA (LAJE RESERVATÓRIO ALA NORTE, LAJE CASA DEMÁQUINAS, LAJE RESERVATÓRIO ALA SUL)</v>
          </cell>
        </row>
        <row r="14">
          <cell r="C14" t="str">
            <v>IMPERMEABILIZAÇÃO DAS LAJES DE COBERTURA DAS CAIXAS DE ESCADAS (ALA NORTE, ALA SUL)</v>
          </cell>
        </row>
        <row r="16">
          <cell r="C16" t="str">
            <v>IMPERMEABILIZAÇÃO DAS LAJES DAS MARQUISES FACHADA LESTE</v>
          </cell>
        </row>
        <row r="18">
          <cell r="C18" t="str">
            <v>INSTALAÇÕES HIDRAÚLICAS / ELÉTRICAS / SPDA / CLIMATIZAÇÃO / FORRO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ilha orça sugestao MODERNIZ"/>
      <sheetName val="PESQUISA TRF1 - Sede II MODERNI"/>
      <sheetName val="Planilha orça sugestao 5anos"/>
      <sheetName val="PESQUISA TRF1 - Sede II 5 anos"/>
      <sheetName val="Planilha orça sugestao 1ano"/>
      <sheetName val="PESQUISA TRF1 - Sede II"/>
      <sheetName val="CRONO c media merc sede 2 5anos"/>
      <sheetName val="CRONO c media mercado Sede II"/>
      <sheetName val="CRONOGRAMA Sede II"/>
      <sheetName val="Sede II sinteticoxanalitico"/>
      <sheetName val="PLAN ORÇAMENTÁRIA TRF1 Sede II"/>
      <sheetName val="PESQUISA TRF1 - Anexo I"/>
      <sheetName val="CRONO c media mercado Anexo I"/>
      <sheetName val="CRONOGRAMA Anexo I"/>
      <sheetName val="PLAN ORÇAMENTÁRIA TRF1 Anexo I"/>
      <sheetName val="PESQUISA TRF1 - Anexo 2"/>
      <sheetName val="CRONO c media mercado Anexo 2"/>
      <sheetName val="CRONOGRAMA Anexo 2"/>
      <sheetName val="PLAN ORÇAMENTÁRIA TRF1 Anex 2"/>
      <sheetName val="PESQUISA TRF1 - Sede 3"/>
      <sheetName val="CRONO c media mercado Sede 3"/>
      <sheetName val="CRONOGRAMA Sede 3"/>
      <sheetName val="PLAN ORÇAMENTÁRIA TRF1 Sede 3"/>
      <sheetName val="Mapa de velocidades"/>
      <sheetName val="Análise de Investimento"/>
      <sheetName val="Custos"/>
      <sheetName val="Descritivo TRF1 Sede 2"/>
      <sheetName val="Descritivo TRF1 Sede 3"/>
      <sheetName val="Descritivo TRF1 Anexo 2"/>
      <sheetName val="Descritivo TRF1 Anexo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4">
          <cell r="D24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youtube.com/watch?v=z40_lHuLOiA" TargetMode="External"/><Relationship Id="rId2" Type="http://schemas.openxmlformats.org/officeDocument/2006/relationships/hyperlink" Target="https://www.youtube.com/watch?v=RhYEwS0xc3A" TargetMode="External"/><Relationship Id="rId1" Type="http://schemas.openxmlformats.org/officeDocument/2006/relationships/hyperlink" Target="https://www.youtube.com/watch?v=iYMN8Ig4Wok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4"/>
  <sheetViews>
    <sheetView view="pageBreakPreview" topLeftCell="A2" zoomScale="55" zoomScaleNormal="70" zoomScaleSheetLayoutView="55" workbookViewId="0">
      <selection activeCell="C7" sqref="C7"/>
    </sheetView>
  </sheetViews>
  <sheetFormatPr defaultColWidth="9.140625" defaultRowHeight="15" zeroHeight="1" x14ac:dyDescent="0.25"/>
  <cols>
    <col min="1" max="1" width="7.140625" style="22" customWidth="1"/>
    <col min="2" max="2" width="50.28515625" style="22" customWidth="1"/>
    <col min="3" max="3" width="16.28515625" style="22" customWidth="1"/>
    <col min="4" max="4" width="15" style="22" customWidth="1"/>
    <col min="5" max="5" width="24.5703125" style="22" customWidth="1"/>
    <col min="6" max="6" width="14.28515625" style="22" customWidth="1"/>
    <col min="7" max="7" width="23.7109375" style="22" customWidth="1"/>
    <col min="8" max="8" width="14" style="22" customWidth="1"/>
    <col min="9" max="9" width="30.28515625" style="22" customWidth="1"/>
    <col min="10" max="10" width="15.42578125" style="22" customWidth="1"/>
    <col min="11" max="11" width="23.140625" style="22" customWidth="1"/>
    <col min="12" max="16384" width="9.140625" style="22"/>
  </cols>
  <sheetData>
    <row r="1" spans="1:11" s="19" customFormat="1" ht="40.5" customHeight="1" x14ac:dyDescent="0.25">
      <c r="A1" s="281" t="s">
        <v>409</v>
      </c>
      <c r="B1" s="282"/>
      <c r="C1" s="283"/>
      <c r="D1" s="289" t="s">
        <v>2</v>
      </c>
      <c r="E1" s="290"/>
      <c r="F1" s="290"/>
      <c r="G1" s="290"/>
      <c r="H1" s="290"/>
      <c r="I1" s="291"/>
      <c r="J1" s="294" t="s">
        <v>38</v>
      </c>
      <c r="K1" s="295"/>
    </row>
    <row r="2" spans="1:11" s="20" customFormat="1" ht="67.5" customHeight="1" thickBot="1" x14ac:dyDescent="0.3">
      <c r="A2" s="284"/>
      <c r="B2" s="285"/>
      <c r="C2" s="286"/>
      <c r="D2" s="296" t="s">
        <v>42</v>
      </c>
      <c r="E2" s="292"/>
      <c r="F2" s="292" t="s">
        <v>43</v>
      </c>
      <c r="G2" s="292"/>
      <c r="H2" s="292" t="s">
        <v>44</v>
      </c>
      <c r="I2" s="293"/>
      <c r="J2" s="287" t="s">
        <v>3</v>
      </c>
      <c r="K2" s="288"/>
    </row>
    <row r="3" spans="1:11" s="73" customFormat="1" ht="54" customHeight="1" x14ac:dyDescent="0.3">
      <c r="A3" s="81" t="s">
        <v>5</v>
      </c>
      <c r="B3" s="82" t="s">
        <v>4</v>
      </c>
      <c r="C3" s="85" t="s">
        <v>41</v>
      </c>
      <c r="D3" s="90" t="s">
        <v>0</v>
      </c>
      <c r="E3" s="83" t="s">
        <v>1</v>
      </c>
      <c r="F3" s="83" t="s">
        <v>0</v>
      </c>
      <c r="G3" s="83" t="s">
        <v>1</v>
      </c>
      <c r="H3" s="83" t="s">
        <v>0</v>
      </c>
      <c r="I3" s="91" t="s">
        <v>1</v>
      </c>
      <c r="J3" s="87" t="s">
        <v>7</v>
      </c>
      <c r="K3" s="84" t="s">
        <v>1</v>
      </c>
    </row>
    <row r="4" spans="1:11" s="72" customFormat="1" ht="127.5" customHeight="1" x14ac:dyDescent="0.25">
      <c r="A4" s="75">
        <v>1</v>
      </c>
      <c r="B4" s="76" t="s">
        <v>410</v>
      </c>
      <c r="C4" s="86">
        <v>1</v>
      </c>
      <c r="D4" s="92"/>
      <c r="E4" s="77">
        <v>3972930.65</v>
      </c>
      <c r="F4" s="77"/>
      <c r="G4" s="77">
        <v>3752570.54</v>
      </c>
      <c r="H4" s="77"/>
      <c r="I4" s="93">
        <v>4334889.37</v>
      </c>
      <c r="J4" s="88"/>
      <c r="K4" s="78">
        <f>AVERAGE(E4,G4,I4)</f>
        <v>4020130.1866666661</v>
      </c>
    </row>
    <row r="5" spans="1:11" s="74" customFormat="1" ht="32.25" customHeight="1" thickBot="1" x14ac:dyDescent="0.3">
      <c r="A5" s="278" t="s">
        <v>6</v>
      </c>
      <c r="B5" s="279"/>
      <c r="C5" s="280"/>
      <c r="D5" s="94"/>
      <c r="E5" s="79">
        <f>SUM(E4:E4)</f>
        <v>3972930.65</v>
      </c>
      <c r="F5" s="79"/>
      <c r="G5" s="79">
        <f>SUM(G4:G4)</f>
        <v>3752570.54</v>
      </c>
      <c r="H5" s="79"/>
      <c r="I5" s="95">
        <f>SUM(I4:I4)</f>
        <v>4334889.37</v>
      </c>
      <c r="J5" s="89"/>
      <c r="K5" s="80">
        <f>AVERAGE(E5,G5,I5)</f>
        <v>4020130.1866666661</v>
      </c>
    </row>
    <row r="6" spans="1:11" ht="76.5" customHeight="1" x14ac:dyDescent="0.3">
      <c r="B6" s="96" t="s">
        <v>390</v>
      </c>
      <c r="E6" s="26"/>
      <c r="G6" s="26"/>
      <c r="I6" s="26"/>
    </row>
    <row r="7" spans="1:11" ht="38.25" customHeight="1" x14ac:dyDescent="0.25"/>
    <row r="8" spans="1:11" ht="19.5" customHeight="1" x14ac:dyDescent="0.25">
      <c r="K8" s="23"/>
    </row>
    <row r="9" spans="1:11" ht="14.25" customHeight="1" x14ac:dyDescent="0.25"/>
    <row r="11" spans="1:11" ht="50.25" customHeight="1" x14ac:dyDescent="0.25"/>
    <row r="12" spans="1:11" hidden="1" x14ac:dyDescent="0.25">
      <c r="K12" s="23"/>
    </row>
    <row r="13" spans="1:11" hidden="1" x14ac:dyDescent="0.25">
      <c r="D13" s="23"/>
      <c r="I13" s="24"/>
      <c r="J13" s="23"/>
    </row>
    <row r="14" spans="1:11" hidden="1" x14ac:dyDescent="0.25">
      <c r="K14" s="23"/>
    </row>
    <row r="15" spans="1:11" hidden="1" x14ac:dyDescent="0.25">
      <c r="I15" s="23"/>
      <c r="K15" s="23"/>
    </row>
    <row r="16" spans="1:11" hidden="1" x14ac:dyDescent="0.25">
      <c r="D16" s="23"/>
      <c r="G16" s="25"/>
      <c r="J16" s="23"/>
    </row>
    <row r="20" spans="5:9" hidden="1" x14ac:dyDescent="0.25">
      <c r="E20" s="24"/>
    </row>
    <row r="24" spans="5:9" hidden="1" x14ac:dyDescent="0.25">
      <c r="I24" s="24"/>
    </row>
  </sheetData>
  <mergeCells count="8">
    <mergeCell ref="A5:C5"/>
    <mergeCell ref="A1:C2"/>
    <mergeCell ref="J2:K2"/>
    <mergeCell ref="D1:I1"/>
    <mergeCell ref="H2:I2"/>
    <mergeCell ref="J1:K1"/>
    <mergeCell ref="F2:G2"/>
    <mergeCell ref="D2:E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918F9-4D50-4B78-B358-6ECFFAA0912D}">
  <dimension ref="A1:P151"/>
  <sheetViews>
    <sheetView showGridLines="0" tabSelected="1" view="pageBreakPreview" zoomScale="85" zoomScaleNormal="85" zoomScaleSheetLayoutView="85" workbookViewId="0">
      <pane ySplit="3" topLeftCell="A9" activePane="bottomLeft" state="frozen"/>
      <selection pane="bottomLeft" activeCell="E9" sqref="E9"/>
    </sheetView>
  </sheetViews>
  <sheetFormatPr defaultColWidth="9.140625" defaultRowHeight="15" x14ac:dyDescent="0.25"/>
  <cols>
    <col min="1" max="1" width="6.140625" style="97" bestFit="1" customWidth="1"/>
    <col min="2" max="2" width="17.42578125" style="97" bestFit="1" customWidth="1"/>
    <col min="3" max="3" width="13.7109375" style="97" bestFit="1" customWidth="1"/>
    <col min="4" max="4" width="43.28515625" style="97" customWidth="1"/>
    <col min="5" max="5" width="9.28515625" style="97" bestFit="1" customWidth="1"/>
    <col min="6" max="6" width="9.28515625" style="101" bestFit="1" customWidth="1"/>
    <col min="7" max="7" width="19.5703125" style="102" bestFit="1" customWidth="1"/>
    <col min="8" max="8" width="14.5703125" style="102" bestFit="1" customWidth="1"/>
    <col min="9" max="9" width="9.28515625" style="97" bestFit="1" customWidth="1"/>
    <col min="10" max="10" width="13.140625" style="103" bestFit="1" customWidth="1"/>
    <col min="11" max="11" width="14.5703125" style="103" bestFit="1" customWidth="1"/>
    <col min="12" max="12" width="9.28515625" style="97" bestFit="1" customWidth="1"/>
    <col min="13" max="13" width="13.140625" style="103" bestFit="1" customWidth="1"/>
    <col min="14" max="14" width="14.5703125" style="103" bestFit="1" customWidth="1"/>
    <col min="15" max="15" width="19.5703125" style="103" bestFit="1" customWidth="1"/>
    <col min="16" max="16" width="18.28515625" style="103" customWidth="1"/>
    <col min="17" max="16384" width="9.140625" style="97"/>
  </cols>
  <sheetData>
    <row r="1" spans="1:16" ht="35.25" customHeight="1" x14ac:dyDescent="0.25">
      <c r="A1" s="303" t="s">
        <v>411</v>
      </c>
      <c r="B1" s="304"/>
      <c r="C1" s="304"/>
      <c r="D1" s="305"/>
      <c r="E1" s="306"/>
      <c r="F1" s="311" t="s">
        <v>2</v>
      </c>
      <c r="G1" s="312"/>
      <c r="H1" s="312"/>
      <c r="I1" s="312"/>
      <c r="J1" s="312"/>
      <c r="K1" s="312"/>
      <c r="L1" s="312"/>
      <c r="M1" s="312"/>
      <c r="N1" s="313"/>
      <c r="O1" s="299" t="s">
        <v>38</v>
      </c>
      <c r="P1" s="300"/>
    </row>
    <row r="2" spans="1:16" ht="35.25" customHeight="1" thickBot="1" x14ac:dyDescent="0.3">
      <c r="A2" s="307"/>
      <c r="B2" s="308"/>
      <c r="C2" s="308"/>
      <c r="D2" s="308"/>
      <c r="E2" s="309"/>
      <c r="F2" s="301" t="s">
        <v>299</v>
      </c>
      <c r="G2" s="302"/>
      <c r="H2" s="302"/>
      <c r="I2" s="302" t="s">
        <v>44</v>
      </c>
      <c r="J2" s="302"/>
      <c r="K2" s="302"/>
      <c r="L2" s="302" t="s">
        <v>298</v>
      </c>
      <c r="M2" s="302"/>
      <c r="N2" s="310"/>
      <c r="O2" s="297" t="s">
        <v>3</v>
      </c>
      <c r="P2" s="298"/>
    </row>
    <row r="3" spans="1:16" ht="20.25" customHeight="1" thickBot="1" x14ac:dyDescent="0.3">
      <c r="A3" s="163" t="s">
        <v>5</v>
      </c>
      <c r="B3" s="164"/>
      <c r="C3" s="164"/>
      <c r="D3" s="164" t="s">
        <v>45</v>
      </c>
      <c r="E3" s="165" t="s">
        <v>46</v>
      </c>
      <c r="F3" s="159" t="s">
        <v>47</v>
      </c>
      <c r="G3" s="160" t="s">
        <v>48</v>
      </c>
      <c r="H3" s="160" t="s">
        <v>49</v>
      </c>
      <c r="I3" s="161" t="s">
        <v>47</v>
      </c>
      <c r="J3" s="160" t="s">
        <v>48</v>
      </c>
      <c r="K3" s="160" t="s">
        <v>49</v>
      </c>
      <c r="L3" s="161" t="s">
        <v>47</v>
      </c>
      <c r="M3" s="160" t="s">
        <v>48</v>
      </c>
      <c r="N3" s="162" t="s">
        <v>49</v>
      </c>
      <c r="O3" s="157" t="s">
        <v>7</v>
      </c>
      <c r="P3" s="158" t="s">
        <v>1</v>
      </c>
    </row>
    <row r="4" spans="1:16" x14ac:dyDescent="0.25">
      <c r="A4" s="120" t="s">
        <v>50</v>
      </c>
      <c r="B4" s="121" t="s">
        <v>386</v>
      </c>
      <c r="C4" s="121" t="s">
        <v>387</v>
      </c>
      <c r="D4" s="121" t="s">
        <v>51</v>
      </c>
      <c r="E4" s="136"/>
      <c r="F4" s="147"/>
      <c r="G4" s="122"/>
      <c r="H4" s="122">
        <f>SUM(H5:H24)</f>
        <v>678905.89000000013</v>
      </c>
      <c r="I4" s="123"/>
      <c r="J4" s="124"/>
      <c r="K4" s="122">
        <f>SUM(K5:K24)</f>
        <v>696345.49</v>
      </c>
      <c r="L4" s="123"/>
      <c r="M4" s="124"/>
      <c r="N4" s="148">
        <f>SUM(N5:N24)</f>
        <v>678745.89000000013</v>
      </c>
      <c r="O4" s="141"/>
      <c r="P4" s="125"/>
    </row>
    <row r="5" spans="1:16" ht="45" x14ac:dyDescent="0.25">
      <c r="A5" s="104" t="s">
        <v>52</v>
      </c>
      <c r="B5" s="105" t="s">
        <v>301</v>
      </c>
      <c r="C5" s="105" t="s">
        <v>302</v>
      </c>
      <c r="D5" s="105" t="s">
        <v>53</v>
      </c>
      <c r="E5" s="137" t="s">
        <v>54</v>
      </c>
      <c r="F5" s="149">
        <v>4</v>
      </c>
      <c r="G5" s="107">
        <v>25998.82</v>
      </c>
      <c r="H5" s="107">
        <f>TRUNC(F5*G5,2)</f>
        <v>103995.28</v>
      </c>
      <c r="I5" s="106">
        <v>4</v>
      </c>
      <c r="J5" s="107">
        <v>25998.82</v>
      </c>
      <c r="K5" s="107">
        <f t="shared" ref="K5:K17" si="0">TRUNC(I5*J5,2)</f>
        <v>103995.28</v>
      </c>
      <c r="L5" s="106">
        <v>4</v>
      </c>
      <c r="M5" s="107">
        <v>25998.82</v>
      </c>
      <c r="N5" s="150">
        <f>TRUNC(L5*M5,2)</f>
        <v>103995.28</v>
      </c>
      <c r="O5" s="142">
        <f t="shared" ref="O5:O24" si="1">AVERAGE(G5,J5,M5)</f>
        <v>25998.819999999996</v>
      </c>
      <c r="P5" s="98">
        <f t="shared" ref="P5:P24" si="2">AVERAGE(H5,K5,N5)</f>
        <v>103995.27999999998</v>
      </c>
    </row>
    <row r="6" spans="1:16" ht="45" x14ac:dyDescent="0.25">
      <c r="A6" s="104" t="s">
        <v>55</v>
      </c>
      <c r="B6" s="105" t="s">
        <v>301</v>
      </c>
      <c r="C6" s="105" t="s">
        <v>302</v>
      </c>
      <c r="D6" s="105" t="s">
        <v>56</v>
      </c>
      <c r="E6" s="137" t="s">
        <v>54</v>
      </c>
      <c r="F6" s="149">
        <v>2</v>
      </c>
      <c r="G6" s="107">
        <v>25998.82</v>
      </c>
      <c r="H6" s="107">
        <f t="shared" ref="H6:H24" si="3">TRUNC(F6*G6,2)</f>
        <v>51997.64</v>
      </c>
      <c r="I6" s="106">
        <v>2</v>
      </c>
      <c r="J6" s="107">
        <v>25998.82</v>
      </c>
      <c r="K6" s="107">
        <f t="shared" si="0"/>
        <v>51997.64</v>
      </c>
      <c r="L6" s="106">
        <v>2</v>
      </c>
      <c r="M6" s="107">
        <v>25998.82</v>
      </c>
      <c r="N6" s="150">
        <f t="shared" ref="N6:N17" si="4">TRUNC(L6*M6,2)</f>
        <v>51997.64</v>
      </c>
      <c r="O6" s="142">
        <f t="shared" si="1"/>
        <v>25998.819999999996</v>
      </c>
      <c r="P6" s="98">
        <f t="shared" si="2"/>
        <v>51997.639999999992</v>
      </c>
    </row>
    <row r="7" spans="1:16" ht="45" x14ac:dyDescent="0.25">
      <c r="A7" s="104" t="s">
        <v>57</v>
      </c>
      <c r="B7" s="105" t="s">
        <v>303</v>
      </c>
      <c r="C7" s="105" t="s">
        <v>302</v>
      </c>
      <c r="D7" s="105" t="s">
        <v>58</v>
      </c>
      <c r="E7" s="137" t="s">
        <v>54</v>
      </c>
      <c r="F7" s="149">
        <v>2</v>
      </c>
      <c r="G7" s="107">
        <v>19990.72</v>
      </c>
      <c r="H7" s="107">
        <f t="shared" si="3"/>
        <v>39981.440000000002</v>
      </c>
      <c r="I7" s="106">
        <v>2</v>
      </c>
      <c r="J7" s="107">
        <v>19990.72</v>
      </c>
      <c r="K7" s="107">
        <f t="shared" si="0"/>
        <v>39981.440000000002</v>
      </c>
      <c r="L7" s="106">
        <v>2</v>
      </c>
      <c r="M7" s="107">
        <v>19990.72</v>
      </c>
      <c r="N7" s="150">
        <f t="shared" si="4"/>
        <v>39981.440000000002</v>
      </c>
      <c r="O7" s="142">
        <f t="shared" si="1"/>
        <v>19990.72</v>
      </c>
      <c r="P7" s="98">
        <f t="shared" si="2"/>
        <v>39981.440000000002</v>
      </c>
    </row>
    <row r="8" spans="1:16" ht="30" x14ac:dyDescent="0.25">
      <c r="A8" s="104" t="s">
        <v>59</v>
      </c>
      <c r="B8" s="105">
        <v>100321</v>
      </c>
      <c r="C8" s="105" t="s">
        <v>302</v>
      </c>
      <c r="D8" s="105" t="s">
        <v>60</v>
      </c>
      <c r="E8" s="137" t="s">
        <v>54</v>
      </c>
      <c r="F8" s="149">
        <v>8</v>
      </c>
      <c r="G8" s="107">
        <v>8230.84</v>
      </c>
      <c r="H8" s="107">
        <f t="shared" si="3"/>
        <v>65846.720000000001</v>
      </c>
      <c r="I8" s="106">
        <v>8</v>
      </c>
      <c r="J8" s="107">
        <v>8230.84</v>
      </c>
      <c r="K8" s="107">
        <f t="shared" si="0"/>
        <v>65846.720000000001</v>
      </c>
      <c r="L8" s="106">
        <v>8</v>
      </c>
      <c r="M8" s="107">
        <v>8230.84</v>
      </c>
      <c r="N8" s="150">
        <f t="shared" si="4"/>
        <v>65846.720000000001</v>
      </c>
      <c r="O8" s="142">
        <f t="shared" si="1"/>
        <v>8230.84</v>
      </c>
      <c r="P8" s="98">
        <f t="shared" si="2"/>
        <v>65846.720000000001</v>
      </c>
    </row>
    <row r="9" spans="1:16" ht="30" x14ac:dyDescent="0.25">
      <c r="A9" s="104" t="s">
        <v>61</v>
      </c>
      <c r="B9" s="105" t="s">
        <v>304</v>
      </c>
      <c r="C9" s="105" t="s">
        <v>302</v>
      </c>
      <c r="D9" s="105" t="s">
        <v>62</v>
      </c>
      <c r="E9" s="137" t="s">
        <v>54</v>
      </c>
      <c r="F9" s="149">
        <v>8</v>
      </c>
      <c r="G9" s="107">
        <v>7262.44</v>
      </c>
      <c r="H9" s="107">
        <f t="shared" si="3"/>
        <v>58099.519999999997</v>
      </c>
      <c r="I9" s="106">
        <v>8</v>
      </c>
      <c r="J9" s="107">
        <v>7262.44</v>
      </c>
      <c r="K9" s="107">
        <f t="shared" si="0"/>
        <v>58099.519999999997</v>
      </c>
      <c r="L9" s="106">
        <v>8</v>
      </c>
      <c r="M9" s="107">
        <v>7262.44</v>
      </c>
      <c r="N9" s="150">
        <f t="shared" si="4"/>
        <v>58099.519999999997</v>
      </c>
      <c r="O9" s="142">
        <f t="shared" si="1"/>
        <v>7262.44</v>
      </c>
      <c r="P9" s="98">
        <f t="shared" si="2"/>
        <v>58099.519999999997</v>
      </c>
    </row>
    <row r="10" spans="1:16" ht="30" x14ac:dyDescent="0.25">
      <c r="A10" s="104" t="s">
        <v>63</v>
      </c>
      <c r="B10" s="105" t="s">
        <v>305</v>
      </c>
      <c r="C10" s="105" t="s">
        <v>302</v>
      </c>
      <c r="D10" s="105" t="s">
        <v>64</v>
      </c>
      <c r="E10" s="137" t="s">
        <v>65</v>
      </c>
      <c r="F10" s="149">
        <v>2880</v>
      </c>
      <c r="G10" s="107">
        <v>19.27</v>
      </c>
      <c r="H10" s="107">
        <f t="shared" si="3"/>
        <v>55497.599999999999</v>
      </c>
      <c r="I10" s="106">
        <v>2880</v>
      </c>
      <c r="J10" s="107">
        <v>19.27</v>
      </c>
      <c r="K10" s="107">
        <f t="shared" si="0"/>
        <v>55497.599999999999</v>
      </c>
      <c r="L10" s="106">
        <v>2880</v>
      </c>
      <c r="M10" s="107">
        <v>19.27</v>
      </c>
      <c r="N10" s="150">
        <f t="shared" si="4"/>
        <v>55497.599999999999</v>
      </c>
      <c r="O10" s="142">
        <f t="shared" si="1"/>
        <v>19.27</v>
      </c>
      <c r="P10" s="98">
        <f t="shared" si="2"/>
        <v>55497.599999999999</v>
      </c>
    </row>
    <row r="11" spans="1:16" ht="30" x14ac:dyDescent="0.25">
      <c r="A11" s="104" t="s">
        <v>66</v>
      </c>
      <c r="B11" s="105" t="s">
        <v>306</v>
      </c>
      <c r="C11" s="105" t="s">
        <v>302</v>
      </c>
      <c r="D11" s="105" t="s">
        <v>67</v>
      </c>
      <c r="E11" s="137" t="s">
        <v>65</v>
      </c>
      <c r="F11" s="149">
        <v>2880</v>
      </c>
      <c r="G11" s="107">
        <v>23.51</v>
      </c>
      <c r="H11" s="107">
        <f t="shared" si="3"/>
        <v>67708.800000000003</v>
      </c>
      <c r="I11" s="106">
        <v>2880</v>
      </c>
      <c r="J11" s="107">
        <v>23.51</v>
      </c>
      <c r="K11" s="107">
        <f t="shared" si="0"/>
        <v>67708.800000000003</v>
      </c>
      <c r="L11" s="106">
        <v>2880</v>
      </c>
      <c r="M11" s="107">
        <v>23.51</v>
      </c>
      <c r="N11" s="150">
        <f t="shared" si="4"/>
        <v>67708.800000000003</v>
      </c>
      <c r="O11" s="142">
        <f t="shared" si="1"/>
        <v>23.51</v>
      </c>
      <c r="P11" s="98">
        <f t="shared" si="2"/>
        <v>67708.800000000003</v>
      </c>
    </row>
    <row r="12" spans="1:16" x14ac:dyDescent="0.25">
      <c r="A12" s="104" t="s">
        <v>68</v>
      </c>
      <c r="B12" s="105" t="s">
        <v>307</v>
      </c>
      <c r="C12" s="105" t="s">
        <v>308</v>
      </c>
      <c r="D12" s="105" t="s">
        <v>69</v>
      </c>
      <c r="E12" s="137" t="s">
        <v>70</v>
      </c>
      <c r="F12" s="149">
        <v>3</v>
      </c>
      <c r="G12" s="107">
        <v>254.59</v>
      </c>
      <c r="H12" s="107">
        <f t="shared" si="3"/>
        <v>763.77</v>
      </c>
      <c r="I12" s="106">
        <v>3</v>
      </c>
      <c r="J12" s="107">
        <v>254.59</v>
      </c>
      <c r="K12" s="107">
        <f t="shared" si="0"/>
        <v>763.77</v>
      </c>
      <c r="L12" s="106">
        <v>3</v>
      </c>
      <c r="M12" s="107">
        <v>254.59</v>
      </c>
      <c r="N12" s="150">
        <f t="shared" si="4"/>
        <v>763.77</v>
      </c>
      <c r="O12" s="142">
        <f t="shared" si="1"/>
        <v>254.59</v>
      </c>
      <c r="P12" s="98">
        <f t="shared" si="2"/>
        <v>763.77</v>
      </c>
    </row>
    <row r="13" spans="1:16" x14ac:dyDescent="0.25">
      <c r="A13" s="104" t="s">
        <v>71</v>
      </c>
      <c r="B13" s="105" t="s">
        <v>309</v>
      </c>
      <c r="C13" s="105" t="s">
        <v>310</v>
      </c>
      <c r="D13" s="105" t="s">
        <v>72</v>
      </c>
      <c r="E13" s="137" t="s">
        <v>73</v>
      </c>
      <c r="F13" s="149">
        <v>8</v>
      </c>
      <c r="G13" s="107">
        <v>750</v>
      </c>
      <c r="H13" s="107">
        <f t="shared" si="3"/>
        <v>6000</v>
      </c>
      <c r="I13" s="106">
        <v>8</v>
      </c>
      <c r="J13" s="107">
        <v>840.2</v>
      </c>
      <c r="K13" s="107">
        <f t="shared" si="0"/>
        <v>6721.6</v>
      </c>
      <c r="L13" s="106">
        <v>8</v>
      </c>
      <c r="M13" s="107">
        <v>680</v>
      </c>
      <c r="N13" s="150">
        <f t="shared" si="4"/>
        <v>5440</v>
      </c>
      <c r="O13" s="143">
        <f t="shared" si="1"/>
        <v>756.73333333333323</v>
      </c>
      <c r="P13" s="98">
        <f t="shared" si="2"/>
        <v>6053.8666666666659</v>
      </c>
    </row>
    <row r="14" spans="1:16" x14ac:dyDescent="0.25">
      <c r="A14" s="104" t="s">
        <v>74</v>
      </c>
      <c r="B14" s="105" t="s">
        <v>311</v>
      </c>
      <c r="C14" s="105" t="s">
        <v>312</v>
      </c>
      <c r="D14" s="105" t="s">
        <v>75</v>
      </c>
      <c r="E14" s="137" t="s">
        <v>76</v>
      </c>
      <c r="F14" s="149">
        <v>200</v>
      </c>
      <c r="G14" s="107">
        <v>35.909999999999997</v>
      </c>
      <c r="H14" s="107">
        <f t="shared" si="3"/>
        <v>7182</v>
      </c>
      <c r="I14" s="106">
        <v>200</v>
      </c>
      <c r="J14" s="107">
        <v>35.909999999999997</v>
      </c>
      <c r="K14" s="107">
        <f t="shared" si="0"/>
        <v>7182</v>
      </c>
      <c r="L14" s="106">
        <v>200</v>
      </c>
      <c r="M14" s="107">
        <v>35.909999999999997</v>
      </c>
      <c r="N14" s="150">
        <f t="shared" si="4"/>
        <v>7182</v>
      </c>
      <c r="O14" s="142">
        <f t="shared" si="1"/>
        <v>35.909999999999997</v>
      </c>
      <c r="P14" s="98">
        <f t="shared" si="2"/>
        <v>7182</v>
      </c>
    </row>
    <row r="15" spans="1:16" ht="75" x14ac:dyDescent="0.25">
      <c r="A15" s="104" t="s">
        <v>77</v>
      </c>
      <c r="B15" s="105" t="s">
        <v>313</v>
      </c>
      <c r="C15" s="105" t="s">
        <v>302</v>
      </c>
      <c r="D15" s="105" t="s">
        <v>78</v>
      </c>
      <c r="E15" s="137" t="s">
        <v>54</v>
      </c>
      <c r="F15" s="149">
        <v>8</v>
      </c>
      <c r="G15" s="107">
        <v>1704.85</v>
      </c>
      <c r="H15" s="107">
        <f t="shared" si="3"/>
        <v>13638.8</v>
      </c>
      <c r="I15" s="106">
        <v>8</v>
      </c>
      <c r="J15" s="107">
        <v>1704.85</v>
      </c>
      <c r="K15" s="107">
        <f t="shared" si="0"/>
        <v>13638.8</v>
      </c>
      <c r="L15" s="106">
        <v>8</v>
      </c>
      <c r="M15" s="107">
        <v>1704.85</v>
      </c>
      <c r="N15" s="150">
        <f t="shared" si="4"/>
        <v>13638.8</v>
      </c>
      <c r="O15" s="142">
        <f t="shared" si="1"/>
        <v>1704.8499999999997</v>
      </c>
      <c r="P15" s="98">
        <f t="shared" si="2"/>
        <v>13638.799999999997</v>
      </c>
    </row>
    <row r="16" spans="1:16" ht="60" x14ac:dyDescent="0.25">
      <c r="A16" s="104" t="s">
        <v>79</v>
      </c>
      <c r="B16" s="105" t="s">
        <v>314</v>
      </c>
      <c r="C16" s="105" t="s">
        <v>302</v>
      </c>
      <c r="D16" s="105" t="s">
        <v>80</v>
      </c>
      <c r="E16" s="137" t="s">
        <v>54</v>
      </c>
      <c r="F16" s="149">
        <v>8</v>
      </c>
      <c r="G16" s="107">
        <v>1517.82</v>
      </c>
      <c r="H16" s="107">
        <f t="shared" si="3"/>
        <v>12142.56</v>
      </c>
      <c r="I16" s="106">
        <v>8</v>
      </c>
      <c r="J16" s="107">
        <v>1517.82</v>
      </c>
      <c r="K16" s="107">
        <f t="shared" si="0"/>
        <v>12142.56</v>
      </c>
      <c r="L16" s="106">
        <v>8</v>
      </c>
      <c r="M16" s="107">
        <v>1517.82</v>
      </c>
      <c r="N16" s="150">
        <f t="shared" si="4"/>
        <v>12142.56</v>
      </c>
      <c r="O16" s="142">
        <f t="shared" si="1"/>
        <v>1517.82</v>
      </c>
      <c r="P16" s="98">
        <f t="shared" si="2"/>
        <v>12142.56</v>
      </c>
    </row>
    <row r="17" spans="1:16" ht="30" x14ac:dyDescent="0.25">
      <c r="A17" s="104" t="s">
        <v>81</v>
      </c>
      <c r="B17" s="105" t="s">
        <v>315</v>
      </c>
      <c r="C17" s="105" t="s">
        <v>316</v>
      </c>
      <c r="D17" s="105" t="s">
        <v>82</v>
      </c>
      <c r="E17" s="137" t="s">
        <v>73</v>
      </c>
      <c r="F17" s="149">
        <v>8</v>
      </c>
      <c r="G17" s="107">
        <v>1101.3</v>
      </c>
      <c r="H17" s="107">
        <f t="shared" si="3"/>
        <v>8810.4</v>
      </c>
      <c r="I17" s="106">
        <v>8</v>
      </c>
      <c r="J17" s="107">
        <v>1101.3</v>
      </c>
      <c r="K17" s="107">
        <f t="shared" si="0"/>
        <v>8810.4</v>
      </c>
      <c r="L17" s="106">
        <v>8</v>
      </c>
      <c r="M17" s="107">
        <v>1101.3</v>
      </c>
      <c r="N17" s="150">
        <f t="shared" si="4"/>
        <v>8810.4</v>
      </c>
      <c r="O17" s="142">
        <f t="shared" si="1"/>
        <v>1101.3</v>
      </c>
      <c r="P17" s="98">
        <f t="shared" si="2"/>
        <v>8810.4</v>
      </c>
    </row>
    <row r="18" spans="1:16" ht="135" x14ac:dyDescent="0.25">
      <c r="A18" s="104" t="s">
        <v>83</v>
      </c>
      <c r="B18" s="105" t="s">
        <v>317</v>
      </c>
      <c r="C18" s="105" t="s">
        <v>310</v>
      </c>
      <c r="D18" s="105" t="s">
        <v>84</v>
      </c>
      <c r="E18" s="137" t="s">
        <v>85</v>
      </c>
      <c r="F18" s="149">
        <v>8</v>
      </c>
      <c r="G18" s="107">
        <v>13700</v>
      </c>
      <c r="H18" s="107">
        <f t="shared" si="3"/>
        <v>109600</v>
      </c>
      <c r="I18" s="106">
        <v>8</v>
      </c>
      <c r="J18" s="107">
        <v>14300</v>
      </c>
      <c r="K18" s="107">
        <v>114400</v>
      </c>
      <c r="L18" s="106">
        <v>8</v>
      </c>
      <c r="M18" s="107">
        <v>14000</v>
      </c>
      <c r="N18" s="150">
        <v>112000</v>
      </c>
      <c r="O18" s="142">
        <f t="shared" si="1"/>
        <v>14000</v>
      </c>
      <c r="P18" s="98">
        <f t="shared" si="2"/>
        <v>112000</v>
      </c>
    </row>
    <row r="19" spans="1:16" ht="30" x14ac:dyDescent="0.25">
      <c r="A19" s="104" t="s">
        <v>86</v>
      </c>
      <c r="B19" s="105" t="s">
        <v>318</v>
      </c>
      <c r="C19" s="105" t="s">
        <v>310</v>
      </c>
      <c r="D19" s="105" t="s">
        <v>87</v>
      </c>
      <c r="E19" s="137" t="s">
        <v>88</v>
      </c>
      <c r="F19" s="149">
        <v>36</v>
      </c>
      <c r="G19" s="107">
        <v>650</v>
      </c>
      <c r="H19" s="107">
        <f t="shared" si="3"/>
        <v>23400</v>
      </c>
      <c r="I19" s="106">
        <v>36</v>
      </c>
      <c r="J19" s="107">
        <v>950.5</v>
      </c>
      <c r="K19" s="107">
        <f t="shared" ref="K19:K24" si="5">TRUNC(I19*J19,2)</f>
        <v>34218</v>
      </c>
      <c r="L19" s="106">
        <v>36</v>
      </c>
      <c r="M19" s="107">
        <v>600</v>
      </c>
      <c r="N19" s="150">
        <f t="shared" ref="N19:N24" si="6">TRUNC(L19*M19,2)</f>
        <v>21600</v>
      </c>
      <c r="O19" s="142">
        <f t="shared" si="1"/>
        <v>733.5</v>
      </c>
      <c r="P19" s="98">
        <f t="shared" si="2"/>
        <v>26406</v>
      </c>
    </row>
    <row r="20" spans="1:16" ht="30" x14ac:dyDescent="0.25">
      <c r="A20" s="104" t="s">
        <v>89</v>
      </c>
      <c r="B20" s="105" t="s">
        <v>319</v>
      </c>
      <c r="C20" s="105" t="s">
        <v>320</v>
      </c>
      <c r="D20" s="105" t="s">
        <v>90</v>
      </c>
      <c r="E20" s="137" t="s">
        <v>70</v>
      </c>
      <c r="F20" s="149">
        <v>1</v>
      </c>
      <c r="G20" s="107">
        <v>514.49</v>
      </c>
      <c r="H20" s="107">
        <f t="shared" si="3"/>
        <v>514.49</v>
      </c>
      <c r="I20" s="106">
        <v>1</v>
      </c>
      <c r="J20" s="107">
        <v>514.49</v>
      </c>
      <c r="K20" s="107">
        <f t="shared" si="5"/>
        <v>514.49</v>
      </c>
      <c r="L20" s="106">
        <v>1</v>
      </c>
      <c r="M20" s="107">
        <v>514.49</v>
      </c>
      <c r="N20" s="150">
        <f t="shared" si="6"/>
        <v>514.49</v>
      </c>
      <c r="O20" s="142">
        <f t="shared" si="1"/>
        <v>514.49</v>
      </c>
      <c r="P20" s="98">
        <f t="shared" si="2"/>
        <v>514.49</v>
      </c>
    </row>
    <row r="21" spans="1:16" ht="30" x14ac:dyDescent="0.25">
      <c r="A21" s="104" t="s">
        <v>91</v>
      </c>
      <c r="B21" s="105" t="s">
        <v>321</v>
      </c>
      <c r="C21" s="105" t="s">
        <v>302</v>
      </c>
      <c r="D21" s="105" t="s">
        <v>92</v>
      </c>
      <c r="E21" s="137" t="s">
        <v>65</v>
      </c>
      <c r="F21" s="149">
        <v>1408</v>
      </c>
      <c r="G21" s="107">
        <v>20.239999999999998</v>
      </c>
      <c r="H21" s="107">
        <f t="shared" si="3"/>
        <v>28497.919999999998</v>
      </c>
      <c r="I21" s="106">
        <v>1408</v>
      </c>
      <c r="J21" s="107">
        <v>20.239999999999998</v>
      </c>
      <c r="K21" s="107">
        <f t="shared" si="5"/>
        <v>28497.919999999998</v>
      </c>
      <c r="L21" s="106">
        <v>1408</v>
      </c>
      <c r="M21" s="107">
        <v>20.239999999999998</v>
      </c>
      <c r="N21" s="150">
        <f t="shared" si="6"/>
        <v>28497.919999999998</v>
      </c>
      <c r="O21" s="142">
        <f t="shared" si="1"/>
        <v>20.239999999999998</v>
      </c>
      <c r="P21" s="98">
        <f t="shared" si="2"/>
        <v>28497.919999999998</v>
      </c>
    </row>
    <row r="22" spans="1:16" ht="60" x14ac:dyDescent="0.25">
      <c r="A22" s="104" t="s">
        <v>93</v>
      </c>
      <c r="B22" s="105" t="s">
        <v>322</v>
      </c>
      <c r="C22" s="105" t="s">
        <v>302</v>
      </c>
      <c r="D22" s="105" t="s">
        <v>94</v>
      </c>
      <c r="E22" s="137" t="s">
        <v>65</v>
      </c>
      <c r="F22" s="149">
        <v>1408</v>
      </c>
      <c r="G22" s="107">
        <v>0.52</v>
      </c>
      <c r="H22" s="107">
        <f t="shared" si="3"/>
        <v>732.16</v>
      </c>
      <c r="I22" s="106">
        <v>1408</v>
      </c>
      <c r="J22" s="107">
        <v>0.52</v>
      </c>
      <c r="K22" s="107">
        <f t="shared" si="5"/>
        <v>732.16</v>
      </c>
      <c r="L22" s="106">
        <v>1408</v>
      </c>
      <c r="M22" s="107">
        <v>0.52</v>
      </c>
      <c r="N22" s="150">
        <f t="shared" si="6"/>
        <v>732.16</v>
      </c>
      <c r="O22" s="142">
        <f t="shared" si="1"/>
        <v>0.52</v>
      </c>
      <c r="P22" s="98">
        <f t="shared" si="2"/>
        <v>732.16</v>
      </c>
    </row>
    <row r="23" spans="1:16" ht="30" x14ac:dyDescent="0.25">
      <c r="A23" s="104" t="s">
        <v>95</v>
      </c>
      <c r="B23" s="105" t="s">
        <v>323</v>
      </c>
      <c r="C23" s="105" t="s">
        <v>310</v>
      </c>
      <c r="D23" s="105" t="s">
        <v>96</v>
      </c>
      <c r="E23" s="137" t="s">
        <v>97</v>
      </c>
      <c r="F23" s="149">
        <v>1</v>
      </c>
      <c r="G23" s="107">
        <v>5700</v>
      </c>
      <c r="H23" s="107">
        <f t="shared" si="3"/>
        <v>5700</v>
      </c>
      <c r="I23" s="106">
        <v>1</v>
      </c>
      <c r="J23" s="107">
        <v>6800</v>
      </c>
      <c r="K23" s="107">
        <f t="shared" si="5"/>
        <v>6800</v>
      </c>
      <c r="L23" s="106">
        <v>1</v>
      </c>
      <c r="M23" s="107">
        <v>5500</v>
      </c>
      <c r="N23" s="150">
        <f t="shared" si="6"/>
        <v>5500</v>
      </c>
      <c r="O23" s="142">
        <f t="shared" si="1"/>
        <v>6000</v>
      </c>
      <c r="P23" s="98">
        <f t="shared" si="2"/>
        <v>6000</v>
      </c>
    </row>
    <row r="24" spans="1:16" x14ac:dyDescent="0.25">
      <c r="A24" s="104" t="s">
        <v>98</v>
      </c>
      <c r="B24" s="105" t="s">
        <v>324</v>
      </c>
      <c r="C24" s="105" t="s">
        <v>320</v>
      </c>
      <c r="D24" s="105" t="s">
        <v>99</v>
      </c>
      <c r="E24" s="137" t="s">
        <v>76</v>
      </c>
      <c r="F24" s="149">
        <v>2043.13</v>
      </c>
      <c r="G24" s="107">
        <v>9.1999999999999993</v>
      </c>
      <c r="H24" s="107">
        <f t="shared" si="3"/>
        <v>18796.79</v>
      </c>
      <c r="I24" s="106">
        <v>2043.13</v>
      </c>
      <c r="J24" s="107">
        <v>9.1999999999999993</v>
      </c>
      <c r="K24" s="107">
        <f t="shared" si="5"/>
        <v>18796.79</v>
      </c>
      <c r="L24" s="106">
        <v>2043.13</v>
      </c>
      <c r="M24" s="107">
        <v>9.1999999999999993</v>
      </c>
      <c r="N24" s="150">
        <f t="shared" si="6"/>
        <v>18796.79</v>
      </c>
      <c r="O24" s="142">
        <f t="shared" si="1"/>
        <v>9.1999999999999993</v>
      </c>
      <c r="P24" s="98">
        <f t="shared" si="2"/>
        <v>18796.79</v>
      </c>
    </row>
    <row r="25" spans="1:16" ht="30" x14ac:dyDescent="0.25">
      <c r="A25" s="126" t="s">
        <v>100</v>
      </c>
      <c r="B25" s="127"/>
      <c r="C25" s="127"/>
      <c r="D25" s="127" t="s">
        <v>101</v>
      </c>
      <c r="E25" s="138"/>
      <c r="F25" s="151"/>
      <c r="G25" s="129"/>
      <c r="H25" s="129">
        <f>SUM(H26:H41)</f>
        <v>81039.320000000007</v>
      </c>
      <c r="I25" s="130"/>
      <c r="J25" s="131"/>
      <c r="K25" s="129">
        <f>SUM(K26:K41)</f>
        <v>99975.449999999983</v>
      </c>
      <c r="L25" s="130"/>
      <c r="M25" s="131"/>
      <c r="N25" s="152">
        <f>SUM(N26:N41)</f>
        <v>88051.62999999999</v>
      </c>
      <c r="O25" s="144"/>
      <c r="P25" s="132"/>
    </row>
    <row r="26" spans="1:16" x14ac:dyDescent="0.25">
      <c r="A26" s="104" t="s">
        <v>102</v>
      </c>
      <c r="B26" s="105" t="s">
        <v>325</v>
      </c>
      <c r="C26" s="105" t="s">
        <v>302</v>
      </c>
      <c r="D26" s="105" t="s">
        <v>103</v>
      </c>
      <c r="E26" s="137" t="s">
        <v>76</v>
      </c>
      <c r="F26" s="149">
        <v>100</v>
      </c>
      <c r="G26" s="107">
        <v>131.18</v>
      </c>
      <c r="H26" s="107">
        <f t="shared" ref="H26:H38" si="7">TRUNC(F26*G26,2)</f>
        <v>13118</v>
      </c>
      <c r="I26" s="106">
        <v>100</v>
      </c>
      <c r="J26" s="107">
        <v>131.18</v>
      </c>
      <c r="K26" s="107">
        <f t="shared" ref="K26:K38" si="8">TRUNC(I26*J26,2)</f>
        <v>13118</v>
      </c>
      <c r="L26" s="106">
        <v>100</v>
      </c>
      <c r="M26" s="107">
        <v>131.18</v>
      </c>
      <c r="N26" s="150">
        <f t="shared" ref="N26:N38" si="9">TRUNC(L26*M26,2)</f>
        <v>13118</v>
      </c>
      <c r="O26" s="142">
        <f t="shared" ref="O26:O41" si="10">AVERAGE(G26,J26,M26)</f>
        <v>131.18</v>
      </c>
      <c r="P26" s="98">
        <f t="shared" ref="P26:P41" si="11">AVERAGE(H26,K26,N26)</f>
        <v>13118</v>
      </c>
    </row>
    <row r="27" spans="1:16" ht="90" x14ac:dyDescent="0.25">
      <c r="A27" s="104" t="s">
        <v>104</v>
      </c>
      <c r="B27" s="105" t="s">
        <v>326</v>
      </c>
      <c r="C27" s="105" t="s">
        <v>302</v>
      </c>
      <c r="D27" s="105" t="s">
        <v>105</v>
      </c>
      <c r="E27" s="137" t="s">
        <v>76</v>
      </c>
      <c r="F27" s="149">
        <v>100</v>
      </c>
      <c r="G27" s="107">
        <v>48.42</v>
      </c>
      <c r="H27" s="107">
        <f t="shared" si="7"/>
        <v>4842</v>
      </c>
      <c r="I27" s="106">
        <v>100</v>
      </c>
      <c r="J27" s="107">
        <v>48.42</v>
      </c>
      <c r="K27" s="107">
        <f t="shared" si="8"/>
        <v>4842</v>
      </c>
      <c r="L27" s="106">
        <v>100</v>
      </c>
      <c r="M27" s="107">
        <v>48.42</v>
      </c>
      <c r="N27" s="150">
        <f t="shared" si="9"/>
        <v>4842</v>
      </c>
      <c r="O27" s="142">
        <f t="shared" si="10"/>
        <v>48.419999999999995</v>
      </c>
      <c r="P27" s="98">
        <f t="shared" si="11"/>
        <v>4842</v>
      </c>
    </row>
    <row r="28" spans="1:16" ht="45" x14ac:dyDescent="0.25">
      <c r="A28" s="104" t="s">
        <v>106</v>
      </c>
      <c r="B28" s="105" t="s">
        <v>327</v>
      </c>
      <c r="C28" s="105" t="s">
        <v>302</v>
      </c>
      <c r="D28" s="105" t="s">
        <v>107</v>
      </c>
      <c r="E28" s="137" t="s">
        <v>76</v>
      </c>
      <c r="F28" s="149">
        <v>100</v>
      </c>
      <c r="G28" s="107">
        <v>2.35</v>
      </c>
      <c r="H28" s="107">
        <f t="shared" si="7"/>
        <v>235</v>
      </c>
      <c r="I28" s="106">
        <v>100</v>
      </c>
      <c r="J28" s="107">
        <v>2.35</v>
      </c>
      <c r="K28" s="107">
        <f t="shared" si="8"/>
        <v>235</v>
      </c>
      <c r="L28" s="106">
        <v>100</v>
      </c>
      <c r="M28" s="107">
        <v>2.35</v>
      </c>
      <c r="N28" s="150">
        <f t="shared" si="9"/>
        <v>235</v>
      </c>
      <c r="O28" s="142">
        <f t="shared" si="10"/>
        <v>2.35</v>
      </c>
      <c r="P28" s="98">
        <f t="shared" si="11"/>
        <v>235</v>
      </c>
    </row>
    <row r="29" spans="1:16" ht="45" x14ac:dyDescent="0.25">
      <c r="A29" s="104" t="s">
        <v>108</v>
      </c>
      <c r="B29" s="105" t="s">
        <v>328</v>
      </c>
      <c r="C29" s="105" t="s">
        <v>310</v>
      </c>
      <c r="D29" s="105" t="s">
        <v>109</v>
      </c>
      <c r="E29" s="137" t="s">
        <v>76</v>
      </c>
      <c r="F29" s="149">
        <v>408.72</v>
      </c>
      <c r="G29" s="107">
        <v>15.2</v>
      </c>
      <c r="H29" s="107">
        <f t="shared" si="7"/>
        <v>6212.54</v>
      </c>
      <c r="I29" s="106">
        <v>408.72</v>
      </c>
      <c r="J29" s="107">
        <v>22.35</v>
      </c>
      <c r="K29" s="107">
        <f t="shared" si="8"/>
        <v>9134.89</v>
      </c>
      <c r="L29" s="106">
        <v>408.72</v>
      </c>
      <c r="M29" s="107">
        <v>17.52</v>
      </c>
      <c r="N29" s="150">
        <f t="shared" si="9"/>
        <v>7160.77</v>
      </c>
      <c r="O29" s="142">
        <f t="shared" si="10"/>
        <v>18.356666666666666</v>
      </c>
      <c r="P29" s="98">
        <f t="shared" si="11"/>
        <v>7502.7333333333336</v>
      </c>
    </row>
    <row r="30" spans="1:16" ht="30" x14ac:dyDescent="0.25">
      <c r="A30" s="104" t="s">
        <v>110</v>
      </c>
      <c r="B30" s="105" t="s">
        <v>329</v>
      </c>
      <c r="C30" s="105" t="s">
        <v>302</v>
      </c>
      <c r="D30" s="105" t="s">
        <v>111</v>
      </c>
      <c r="E30" s="137" t="s">
        <v>76</v>
      </c>
      <c r="F30" s="149">
        <v>3</v>
      </c>
      <c r="G30" s="107">
        <v>363.31</v>
      </c>
      <c r="H30" s="107">
        <f t="shared" si="7"/>
        <v>1089.93</v>
      </c>
      <c r="I30" s="106">
        <v>3</v>
      </c>
      <c r="J30" s="107">
        <v>363.31</v>
      </c>
      <c r="K30" s="107">
        <f t="shared" si="8"/>
        <v>1089.93</v>
      </c>
      <c r="L30" s="106">
        <v>3</v>
      </c>
      <c r="M30" s="107">
        <v>363.31</v>
      </c>
      <c r="N30" s="150">
        <f t="shared" si="9"/>
        <v>1089.93</v>
      </c>
      <c r="O30" s="142">
        <f t="shared" si="10"/>
        <v>363.31</v>
      </c>
      <c r="P30" s="98">
        <f t="shared" si="11"/>
        <v>1089.93</v>
      </c>
    </row>
    <row r="31" spans="1:16" ht="60" x14ac:dyDescent="0.25">
      <c r="A31" s="104" t="s">
        <v>112</v>
      </c>
      <c r="B31" s="105" t="s">
        <v>330</v>
      </c>
      <c r="C31" s="105" t="s">
        <v>302</v>
      </c>
      <c r="D31" s="105" t="s">
        <v>113</v>
      </c>
      <c r="E31" s="137" t="s">
        <v>76</v>
      </c>
      <c r="F31" s="149">
        <v>15.33</v>
      </c>
      <c r="G31" s="107">
        <v>1209.8499999999999</v>
      </c>
      <c r="H31" s="107">
        <f t="shared" si="7"/>
        <v>18547</v>
      </c>
      <c r="I31" s="106">
        <v>15.33</v>
      </c>
      <c r="J31" s="107">
        <v>1209.8499999999999</v>
      </c>
      <c r="K31" s="107">
        <f t="shared" si="8"/>
        <v>18547</v>
      </c>
      <c r="L31" s="106">
        <v>15.33</v>
      </c>
      <c r="M31" s="107">
        <v>1209.8499999999999</v>
      </c>
      <c r="N31" s="150">
        <f t="shared" si="9"/>
        <v>18547</v>
      </c>
      <c r="O31" s="142">
        <f t="shared" si="10"/>
        <v>1209.8499999999999</v>
      </c>
      <c r="P31" s="98">
        <f t="shared" si="11"/>
        <v>18547</v>
      </c>
    </row>
    <row r="32" spans="1:16" ht="30" x14ac:dyDescent="0.25">
      <c r="A32" s="104" t="s">
        <v>114</v>
      </c>
      <c r="B32" s="105" t="s">
        <v>331</v>
      </c>
      <c r="C32" s="105" t="s">
        <v>302</v>
      </c>
      <c r="D32" s="105" t="s">
        <v>115</v>
      </c>
      <c r="E32" s="137" t="s">
        <v>70</v>
      </c>
      <c r="F32" s="149">
        <v>1</v>
      </c>
      <c r="G32" s="107">
        <v>2588.17</v>
      </c>
      <c r="H32" s="107">
        <f t="shared" si="7"/>
        <v>2588.17</v>
      </c>
      <c r="I32" s="106">
        <v>1</v>
      </c>
      <c r="J32" s="107">
        <v>2588.17</v>
      </c>
      <c r="K32" s="107">
        <f t="shared" si="8"/>
        <v>2588.17</v>
      </c>
      <c r="L32" s="106">
        <v>1</v>
      </c>
      <c r="M32" s="107">
        <v>2588.17</v>
      </c>
      <c r="N32" s="150">
        <f t="shared" si="9"/>
        <v>2588.17</v>
      </c>
      <c r="O32" s="142">
        <f t="shared" si="10"/>
        <v>2588.17</v>
      </c>
      <c r="P32" s="98">
        <f t="shared" si="11"/>
        <v>2588.17</v>
      </c>
    </row>
    <row r="33" spans="1:16" ht="75" x14ac:dyDescent="0.25">
      <c r="A33" s="104" t="s">
        <v>116</v>
      </c>
      <c r="B33" s="105" t="s">
        <v>332</v>
      </c>
      <c r="C33" s="105" t="s">
        <v>302</v>
      </c>
      <c r="D33" s="105" t="s">
        <v>117</v>
      </c>
      <c r="E33" s="137" t="s">
        <v>70</v>
      </c>
      <c r="F33" s="149">
        <v>1</v>
      </c>
      <c r="G33" s="107">
        <v>730.46</v>
      </c>
      <c r="H33" s="107">
        <f t="shared" si="7"/>
        <v>730.46</v>
      </c>
      <c r="I33" s="106">
        <v>1</v>
      </c>
      <c r="J33" s="107">
        <v>730.46</v>
      </c>
      <c r="K33" s="107">
        <f t="shared" si="8"/>
        <v>730.46</v>
      </c>
      <c r="L33" s="106">
        <v>1</v>
      </c>
      <c r="M33" s="107">
        <v>730.46</v>
      </c>
      <c r="N33" s="150">
        <f t="shared" si="9"/>
        <v>730.46</v>
      </c>
      <c r="O33" s="142">
        <f t="shared" si="10"/>
        <v>730.46</v>
      </c>
      <c r="P33" s="98">
        <f t="shared" si="11"/>
        <v>730.46</v>
      </c>
    </row>
    <row r="34" spans="1:16" ht="105" x14ac:dyDescent="0.25">
      <c r="A34" s="104" t="s">
        <v>118</v>
      </c>
      <c r="B34" s="105" t="s">
        <v>333</v>
      </c>
      <c r="C34" s="105" t="s">
        <v>302</v>
      </c>
      <c r="D34" s="105" t="s">
        <v>119</v>
      </c>
      <c r="E34" s="137" t="s">
        <v>70</v>
      </c>
      <c r="F34" s="149">
        <v>1</v>
      </c>
      <c r="G34" s="107">
        <v>397.27</v>
      </c>
      <c r="H34" s="107">
        <f t="shared" si="7"/>
        <v>397.27</v>
      </c>
      <c r="I34" s="106">
        <v>1</v>
      </c>
      <c r="J34" s="107">
        <v>397.27</v>
      </c>
      <c r="K34" s="107">
        <f t="shared" si="8"/>
        <v>397.27</v>
      </c>
      <c r="L34" s="106">
        <v>1</v>
      </c>
      <c r="M34" s="107">
        <v>397.27</v>
      </c>
      <c r="N34" s="150">
        <f t="shared" si="9"/>
        <v>397.27</v>
      </c>
      <c r="O34" s="142">
        <f t="shared" si="10"/>
        <v>397.27</v>
      </c>
      <c r="P34" s="98">
        <f t="shared" si="11"/>
        <v>397.27</v>
      </c>
    </row>
    <row r="35" spans="1:16" ht="30" x14ac:dyDescent="0.25">
      <c r="A35" s="104" t="s">
        <v>120</v>
      </c>
      <c r="B35" s="105" t="s">
        <v>334</v>
      </c>
      <c r="C35" s="105" t="s">
        <v>320</v>
      </c>
      <c r="D35" s="105" t="s">
        <v>121</v>
      </c>
      <c r="E35" s="137" t="s">
        <v>70</v>
      </c>
      <c r="F35" s="149">
        <v>1</v>
      </c>
      <c r="G35" s="107">
        <v>2769.66</v>
      </c>
      <c r="H35" s="107">
        <f t="shared" si="7"/>
        <v>2769.66</v>
      </c>
      <c r="I35" s="106">
        <v>1</v>
      </c>
      <c r="J35" s="107">
        <v>2769.66</v>
      </c>
      <c r="K35" s="107">
        <f t="shared" si="8"/>
        <v>2769.66</v>
      </c>
      <c r="L35" s="106">
        <v>1</v>
      </c>
      <c r="M35" s="107">
        <v>2769.66</v>
      </c>
      <c r="N35" s="150">
        <f t="shared" si="9"/>
        <v>2769.66</v>
      </c>
      <c r="O35" s="142">
        <f t="shared" si="10"/>
        <v>2769.66</v>
      </c>
      <c r="P35" s="98">
        <f t="shared" si="11"/>
        <v>2769.66</v>
      </c>
    </row>
    <row r="36" spans="1:16" ht="30" x14ac:dyDescent="0.25">
      <c r="A36" s="104" t="s">
        <v>122</v>
      </c>
      <c r="B36" s="105" t="s">
        <v>335</v>
      </c>
      <c r="C36" s="105" t="s">
        <v>310</v>
      </c>
      <c r="D36" s="105" t="s">
        <v>123</v>
      </c>
      <c r="E36" s="137" t="s">
        <v>97</v>
      </c>
      <c r="F36" s="149">
        <v>1</v>
      </c>
      <c r="G36" s="107">
        <v>600</v>
      </c>
      <c r="H36" s="107">
        <f t="shared" si="7"/>
        <v>600</v>
      </c>
      <c r="I36" s="106">
        <v>1</v>
      </c>
      <c r="J36" s="107">
        <v>800</v>
      </c>
      <c r="K36" s="107">
        <f t="shared" si="8"/>
        <v>800</v>
      </c>
      <c r="L36" s="106">
        <v>1</v>
      </c>
      <c r="M36" s="107">
        <v>810</v>
      </c>
      <c r="N36" s="150">
        <f t="shared" si="9"/>
        <v>810</v>
      </c>
      <c r="O36" s="142">
        <f t="shared" si="10"/>
        <v>736.66666666666663</v>
      </c>
      <c r="P36" s="98">
        <f t="shared" si="11"/>
        <v>736.66666666666663</v>
      </c>
    </row>
    <row r="37" spans="1:16" ht="30" x14ac:dyDescent="0.25">
      <c r="A37" s="104" t="s">
        <v>124</v>
      </c>
      <c r="B37" s="105" t="s">
        <v>336</v>
      </c>
      <c r="C37" s="105" t="s">
        <v>310</v>
      </c>
      <c r="D37" s="105" t="s">
        <v>125</v>
      </c>
      <c r="E37" s="137" t="s">
        <v>97</v>
      </c>
      <c r="F37" s="149">
        <v>1</v>
      </c>
      <c r="G37" s="107">
        <v>640.20000000000005</v>
      </c>
      <c r="H37" s="107">
        <f t="shared" si="7"/>
        <v>640.20000000000005</v>
      </c>
      <c r="I37" s="106">
        <v>1</v>
      </c>
      <c r="J37" s="107">
        <v>700</v>
      </c>
      <c r="K37" s="107">
        <f t="shared" si="8"/>
        <v>700</v>
      </c>
      <c r="L37" s="106">
        <v>1</v>
      </c>
      <c r="M37" s="107">
        <v>628.20000000000005</v>
      </c>
      <c r="N37" s="150">
        <f t="shared" si="9"/>
        <v>628.20000000000005</v>
      </c>
      <c r="O37" s="142">
        <f t="shared" si="10"/>
        <v>656.13333333333333</v>
      </c>
      <c r="P37" s="98">
        <f t="shared" si="11"/>
        <v>656.13333333333333</v>
      </c>
    </row>
    <row r="38" spans="1:16" ht="30" x14ac:dyDescent="0.25">
      <c r="A38" s="104" t="s">
        <v>126</v>
      </c>
      <c r="B38" s="105" t="s">
        <v>337</v>
      </c>
      <c r="C38" s="105" t="s">
        <v>310</v>
      </c>
      <c r="D38" s="105" t="s">
        <v>127</v>
      </c>
      <c r="E38" s="137" t="s">
        <v>97</v>
      </c>
      <c r="F38" s="149">
        <v>101</v>
      </c>
      <c r="G38" s="107">
        <v>102.3</v>
      </c>
      <c r="H38" s="107">
        <f t="shared" si="7"/>
        <v>10332.299999999999</v>
      </c>
      <c r="I38" s="106">
        <v>101</v>
      </c>
      <c r="J38" s="107">
        <v>258.27999999999997</v>
      </c>
      <c r="K38" s="107">
        <f t="shared" si="8"/>
        <v>26086.28</v>
      </c>
      <c r="L38" s="106">
        <v>101</v>
      </c>
      <c r="M38" s="107">
        <v>160.38</v>
      </c>
      <c r="N38" s="150">
        <f t="shared" si="9"/>
        <v>16198.38</v>
      </c>
      <c r="O38" s="142">
        <f t="shared" si="10"/>
        <v>173.65333333333334</v>
      </c>
      <c r="P38" s="98">
        <f t="shared" si="11"/>
        <v>17538.986666666668</v>
      </c>
    </row>
    <row r="39" spans="1:16" ht="30" x14ac:dyDescent="0.25">
      <c r="A39" s="104" t="s">
        <v>128</v>
      </c>
      <c r="B39" s="105">
        <v>42408</v>
      </c>
      <c r="C39" s="105" t="s">
        <v>302</v>
      </c>
      <c r="D39" s="105" t="s">
        <v>129</v>
      </c>
      <c r="E39" s="137" t="s">
        <v>76</v>
      </c>
      <c r="F39" s="149">
        <v>1271.1599999999999</v>
      </c>
      <c r="G39" s="107">
        <v>1.92</v>
      </c>
      <c r="H39" s="107">
        <v>2440.62</v>
      </c>
      <c r="I39" s="106">
        <v>1271.1599999999999</v>
      </c>
      <c r="J39" s="107">
        <v>1.92</v>
      </c>
      <c r="K39" s="107">
        <v>2440.62</v>
      </c>
      <c r="L39" s="106">
        <v>1271.1599999999999</v>
      </c>
      <c r="M39" s="107">
        <v>1.92</v>
      </c>
      <c r="N39" s="150">
        <v>2440.62</v>
      </c>
      <c r="O39" s="142">
        <f t="shared" si="10"/>
        <v>1.92</v>
      </c>
      <c r="P39" s="98">
        <f t="shared" si="11"/>
        <v>2440.62</v>
      </c>
    </row>
    <row r="40" spans="1:16" ht="45" x14ac:dyDescent="0.25">
      <c r="A40" s="104" t="s">
        <v>130</v>
      </c>
      <c r="B40" s="105">
        <v>97640</v>
      </c>
      <c r="C40" s="105" t="s">
        <v>302</v>
      </c>
      <c r="D40" s="105" t="s">
        <v>131</v>
      </c>
      <c r="E40" s="137" t="s">
        <v>132</v>
      </c>
      <c r="F40" s="149">
        <v>1525.7</v>
      </c>
      <c r="G40" s="107">
        <v>1.49</v>
      </c>
      <c r="H40" s="107">
        <v>2273.29</v>
      </c>
      <c r="I40" s="106">
        <v>1525.7</v>
      </c>
      <c r="J40" s="107">
        <v>1.49</v>
      </c>
      <c r="K40" s="107">
        <v>2273.29</v>
      </c>
      <c r="L40" s="106">
        <v>1525.7</v>
      </c>
      <c r="M40" s="107">
        <v>1.49</v>
      </c>
      <c r="N40" s="150">
        <v>2273.29</v>
      </c>
      <c r="O40" s="142">
        <f t="shared" si="10"/>
        <v>1.49</v>
      </c>
      <c r="P40" s="98">
        <f t="shared" si="11"/>
        <v>2273.29</v>
      </c>
    </row>
    <row r="41" spans="1:16" x14ac:dyDescent="0.25">
      <c r="A41" s="104" t="s">
        <v>133</v>
      </c>
      <c r="B41" s="105">
        <v>4988</v>
      </c>
      <c r="C41" s="105" t="s">
        <v>316</v>
      </c>
      <c r="D41" s="105" t="s">
        <v>134</v>
      </c>
      <c r="E41" s="137" t="s">
        <v>70</v>
      </c>
      <c r="F41" s="149">
        <v>238</v>
      </c>
      <c r="G41" s="107">
        <v>59.76</v>
      </c>
      <c r="H41" s="107">
        <v>14222.88</v>
      </c>
      <c r="I41" s="106">
        <v>238</v>
      </c>
      <c r="J41" s="107">
        <v>59.76</v>
      </c>
      <c r="K41" s="107">
        <v>14222.88</v>
      </c>
      <c r="L41" s="106">
        <v>238</v>
      </c>
      <c r="M41" s="107">
        <v>59.76</v>
      </c>
      <c r="N41" s="150">
        <v>14222.88</v>
      </c>
      <c r="O41" s="142">
        <f t="shared" si="10"/>
        <v>59.76</v>
      </c>
      <c r="P41" s="98">
        <f t="shared" si="11"/>
        <v>14222.88</v>
      </c>
    </row>
    <row r="42" spans="1:16" ht="30" x14ac:dyDescent="0.25">
      <c r="A42" s="126">
        <v>3</v>
      </c>
      <c r="B42" s="127"/>
      <c r="C42" s="127"/>
      <c r="D42" s="127" t="s">
        <v>135</v>
      </c>
      <c r="E42" s="138"/>
      <c r="F42" s="151"/>
      <c r="G42" s="129"/>
      <c r="H42" s="129">
        <f>H43+H60</f>
        <v>1461763.2699999998</v>
      </c>
      <c r="I42" s="130"/>
      <c r="J42" s="131"/>
      <c r="K42" s="129">
        <f>K43+K60</f>
        <v>1680896.5300000005</v>
      </c>
      <c r="L42" s="130"/>
      <c r="M42" s="131"/>
      <c r="N42" s="152">
        <f>N43+N60</f>
        <v>1551123.6300000001</v>
      </c>
      <c r="O42" s="144"/>
      <c r="P42" s="132"/>
    </row>
    <row r="43" spans="1:16" ht="30" x14ac:dyDescent="0.25">
      <c r="A43" s="133" t="s">
        <v>136</v>
      </c>
      <c r="B43" s="134"/>
      <c r="C43" s="134"/>
      <c r="D43" s="134" t="s">
        <v>137</v>
      </c>
      <c r="E43" s="139"/>
      <c r="F43" s="153"/>
      <c r="G43" s="108"/>
      <c r="H43" s="108">
        <f>SUM(H44:H59)</f>
        <v>251883.03</v>
      </c>
      <c r="I43" s="135"/>
      <c r="J43" s="108"/>
      <c r="K43" s="108">
        <f>SUM(K44:K59)</f>
        <v>268300.45999999996</v>
      </c>
      <c r="L43" s="135"/>
      <c r="M43" s="108"/>
      <c r="N43" s="154">
        <f>SUM(N44:N59)</f>
        <v>257619.08</v>
      </c>
      <c r="O43" s="145"/>
      <c r="P43" s="99"/>
    </row>
    <row r="44" spans="1:16" ht="60" x14ac:dyDescent="0.25">
      <c r="A44" s="104" t="s">
        <v>138</v>
      </c>
      <c r="B44" s="105" t="s">
        <v>338</v>
      </c>
      <c r="C44" s="105" t="s">
        <v>302</v>
      </c>
      <c r="D44" s="105" t="s">
        <v>139</v>
      </c>
      <c r="E44" s="137" t="s">
        <v>76</v>
      </c>
      <c r="F44" s="149">
        <v>1487.69</v>
      </c>
      <c r="G44" s="107">
        <v>3.95</v>
      </c>
      <c r="H44" s="107">
        <f t="shared" ref="H44:H59" si="12">TRUNC(F44*G44,2)</f>
        <v>5876.37</v>
      </c>
      <c r="I44" s="106">
        <v>1487.69</v>
      </c>
      <c r="J44" s="107">
        <v>3.95</v>
      </c>
      <c r="K44" s="107">
        <f t="shared" ref="K44:K59" si="13">TRUNC(I44*J44,2)</f>
        <v>5876.37</v>
      </c>
      <c r="L44" s="106">
        <v>1487.69</v>
      </c>
      <c r="M44" s="107">
        <v>3.95</v>
      </c>
      <c r="N44" s="150">
        <f t="shared" ref="N44:N59" si="14">TRUNC(L44*M44,2)</f>
        <v>5876.37</v>
      </c>
      <c r="O44" s="142">
        <f t="shared" ref="O44:O59" si="15">AVERAGE(G44,J44,M44)</f>
        <v>3.9500000000000006</v>
      </c>
      <c r="P44" s="98">
        <f t="shared" ref="P44:P59" si="16">AVERAGE(H44,K44,N44)</f>
        <v>5876.37</v>
      </c>
    </row>
    <row r="45" spans="1:16" ht="60" x14ac:dyDescent="0.25">
      <c r="A45" s="104" t="s">
        <v>140</v>
      </c>
      <c r="B45" s="105" t="s">
        <v>339</v>
      </c>
      <c r="C45" s="105" t="s">
        <v>340</v>
      </c>
      <c r="D45" s="105" t="s">
        <v>141</v>
      </c>
      <c r="E45" s="137" t="s">
        <v>76</v>
      </c>
      <c r="F45" s="149">
        <v>1487.69</v>
      </c>
      <c r="G45" s="107">
        <v>85.19</v>
      </c>
      <c r="H45" s="107">
        <f t="shared" si="12"/>
        <v>126736.31</v>
      </c>
      <c r="I45" s="106">
        <v>1487.69</v>
      </c>
      <c r="J45" s="107">
        <v>85.19</v>
      </c>
      <c r="K45" s="107">
        <f t="shared" si="13"/>
        <v>126736.31</v>
      </c>
      <c r="L45" s="106">
        <v>1487.69</v>
      </c>
      <c r="M45" s="107">
        <v>85.19</v>
      </c>
      <c r="N45" s="150">
        <f t="shared" si="14"/>
        <v>126736.31</v>
      </c>
      <c r="O45" s="142">
        <f t="shared" si="15"/>
        <v>85.19</v>
      </c>
      <c r="P45" s="98">
        <f t="shared" si="16"/>
        <v>126736.31</v>
      </c>
    </row>
    <row r="46" spans="1:16" ht="60" x14ac:dyDescent="0.25">
      <c r="A46" s="104" t="s">
        <v>142</v>
      </c>
      <c r="B46" s="105" t="s">
        <v>341</v>
      </c>
      <c r="C46" s="105" t="s">
        <v>342</v>
      </c>
      <c r="D46" s="105" t="s">
        <v>143</v>
      </c>
      <c r="E46" s="137" t="s">
        <v>76</v>
      </c>
      <c r="F46" s="149">
        <v>38.979999999999997</v>
      </c>
      <c r="G46" s="107">
        <v>37.04</v>
      </c>
      <c r="H46" s="107">
        <f t="shared" si="12"/>
        <v>1443.81</v>
      </c>
      <c r="I46" s="106">
        <v>38.979999999999997</v>
      </c>
      <c r="J46" s="107">
        <v>37.04</v>
      </c>
      <c r="K46" s="107">
        <f t="shared" si="13"/>
        <v>1443.81</v>
      </c>
      <c r="L46" s="106">
        <v>38.979999999999997</v>
      </c>
      <c r="M46" s="107">
        <v>37.04</v>
      </c>
      <c r="N46" s="150">
        <f t="shared" si="14"/>
        <v>1443.81</v>
      </c>
      <c r="O46" s="142">
        <f t="shared" si="15"/>
        <v>37.04</v>
      </c>
      <c r="P46" s="98">
        <f t="shared" si="16"/>
        <v>1443.8100000000002</v>
      </c>
    </row>
    <row r="47" spans="1:16" ht="30" x14ac:dyDescent="0.25">
      <c r="A47" s="104" t="s">
        <v>144</v>
      </c>
      <c r="B47" s="105" t="s">
        <v>343</v>
      </c>
      <c r="C47" s="105" t="s">
        <v>310</v>
      </c>
      <c r="D47" s="105" t="s">
        <v>145</v>
      </c>
      <c r="E47" s="137" t="s">
        <v>76</v>
      </c>
      <c r="F47" s="149">
        <v>506.01</v>
      </c>
      <c r="G47" s="107">
        <v>4.2300000000000004</v>
      </c>
      <c r="H47" s="107">
        <f t="shared" si="12"/>
        <v>2140.42</v>
      </c>
      <c r="I47" s="106">
        <v>506.01</v>
      </c>
      <c r="J47" s="107">
        <v>6.98</v>
      </c>
      <c r="K47" s="107">
        <f t="shared" si="13"/>
        <v>3531.94</v>
      </c>
      <c r="L47" s="106">
        <v>506.01</v>
      </c>
      <c r="M47" s="107">
        <v>5.3</v>
      </c>
      <c r="N47" s="150">
        <f t="shared" si="14"/>
        <v>2681.85</v>
      </c>
      <c r="O47" s="142">
        <f t="shared" si="15"/>
        <v>5.5033333333333339</v>
      </c>
      <c r="P47" s="98">
        <f t="shared" si="16"/>
        <v>2784.7366666666671</v>
      </c>
    </row>
    <row r="48" spans="1:16" ht="30" x14ac:dyDescent="0.25">
      <c r="A48" s="104" t="s">
        <v>146</v>
      </c>
      <c r="B48" s="105" t="s">
        <v>344</v>
      </c>
      <c r="C48" s="105" t="s">
        <v>310</v>
      </c>
      <c r="D48" s="105" t="s">
        <v>147</v>
      </c>
      <c r="E48" s="137" t="s">
        <v>76</v>
      </c>
      <c r="F48" s="149">
        <v>506.01</v>
      </c>
      <c r="G48" s="107">
        <v>1.1399999999999999</v>
      </c>
      <c r="H48" s="107">
        <f t="shared" si="12"/>
        <v>576.85</v>
      </c>
      <c r="I48" s="106">
        <v>506.01</v>
      </c>
      <c r="J48" s="107">
        <v>1.32</v>
      </c>
      <c r="K48" s="107">
        <f t="shared" si="13"/>
        <v>667.93</v>
      </c>
      <c r="L48" s="106">
        <v>506.01</v>
      </c>
      <c r="M48" s="107">
        <v>1.2</v>
      </c>
      <c r="N48" s="150">
        <f t="shared" si="14"/>
        <v>607.21</v>
      </c>
      <c r="O48" s="142">
        <f t="shared" si="15"/>
        <v>1.22</v>
      </c>
      <c r="P48" s="98">
        <f t="shared" si="16"/>
        <v>617.33000000000004</v>
      </c>
    </row>
    <row r="49" spans="1:16" ht="30" x14ac:dyDescent="0.25">
      <c r="A49" s="104" t="s">
        <v>148</v>
      </c>
      <c r="B49" s="105" t="s">
        <v>345</v>
      </c>
      <c r="C49" s="105" t="s">
        <v>310</v>
      </c>
      <c r="D49" s="105" t="s">
        <v>149</v>
      </c>
      <c r="E49" s="137" t="s">
        <v>76</v>
      </c>
      <c r="F49" s="149">
        <v>543.78</v>
      </c>
      <c r="G49" s="107">
        <v>4.2300000000000004</v>
      </c>
      <c r="H49" s="107">
        <f t="shared" si="12"/>
        <v>2300.1799999999998</v>
      </c>
      <c r="I49" s="106">
        <v>543.78</v>
      </c>
      <c r="J49" s="107">
        <v>6.98</v>
      </c>
      <c r="K49" s="107">
        <f t="shared" si="13"/>
        <v>3795.58</v>
      </c>
      <c r="L49" s="106">
        <v>543.78</v>
      </c>
      <c r="M49" s="107">
        <v>5.3</v>
      </c>
      <c r="N49" s="150">
        <f t="shared" si="14"/>
        <v>2882.03</v>
      </c>
      <c r="O49" s="142">
        <f t="shared" si="15"/>
        <v>5.5033333333333339</v>
      </c>
      <c r="P49" s="98">
        <f t="shared" si="16"/>
        <v>2992.5966666666668</v>
      </c>
    </row>
    <row r="50" spans="1:16" ht="60" x14ac:dyDescent="0.25">
      <c r="A50" s="104" t="s">
        <v>150</v>
      </c>
      <c r="B50" s="105" t="s">
        <v>346</v>
      </c>
      <c r="C50" s="105" t="s">
        <v>302</v>
      </c>
      <c r="D50" s="105" t="s">
        <v>151</v>
      </c>
      <c r="E50" s="137" t="s">
        <v>152</v>
      </c>
      <c r="F50" s="149">
        <v>271.32</v>
      </c>
      <c r="G50" s="107">
        <v>0.45</v>
      </c>
      <c r="H50" s="107">
        <f t="shared" si="12"/>
        <v>122.09</v>
      </c>
      <c r="I50" s="106">
        <v>271.32</v>
      </c>
      <c r="J50" s="107">
        <v>0.45</v>
      </c>
      <c r="K50" s="107">
        <f t="shared" si="13"/>
        <v>122.09</v>
      </c>
      <c r="L50" s="106">
        <v>271.32</v>
      </c>
      <c r="M50" s="107">
        <v>0.45</v>
      </c>
      <c r="N50" s="150">
        <f t="shared" si="14"/>
        <v>122.09</v>
      </c>
      <c r="O50" s="142">
        <f t="shared" si="15"/>
        <v>0.45</v>
      </c>
      <c r="P50" s="98">
        <f t="shared" si="16"/>
        <v>122.08999999999999</v>
      </c>
    </row>
    <row r="51" spans="1:16" ht="30" x14ac:dyDescent="0.25">
      <c r="A51" s="104" t="s">
        <v>153</v>
      </c>
      <c r="B51" s="105" t="s">
        <v>347</v>
      </c>
      <c r="C51" s="105" t="s">
        <v>310</v>
      </c>
      <c r="D51" s="105" t="s">
        <v>154</v>
      </c>
      <c r="E51" s="137" t="s">
        <v>88</v>
      </c>
      <c r="F51" s="149">
        <v>358.97</v>
      </c>
      <c r="G51" s="107">
        <v>13.2</v>
      </c>
      <c r="H51" s="107">
        <f t="shared" si="12"/>
        <v>4738.3999999999996</v>
      </c>
      <c r="I51" s="106">
        <v>358.97</v>
      </c>
      <c r="J51" s="107">
        <v>22.05</v>
      </c>
      <c r="K51" s="107">
        <f t="shared" si="13"/>
        <v>7915.28</v>
      </c>
      <c r="L51" s="106">
        <v>358.97</v>
      </c>
      <c r="M51" s="107">
        <v>15.3</v>
      </c>
      <c r="N51" s="150">
        <f t="shared" si="14"/>
        <v>5492.24</v>
      </c>
      <c r="O51" s="142">
        <f t="shared" si="15"/>
        <v>16.849999999999998</v>
      </c>
      <c r="P51" s="98">
        <f t="shared" si="16"/>
        <v>6048.6399999999994</v>
      </c>
    </row>
    <row r="52" spans="1:16" ht="30" x14ac:dyDescent="0.25">
      <c r="A52" s="104" t="s">
        <v>155</v>
      </c>
      <c r="B52" s="105" t="s">
        <v>348</v>
      </c>
      <c r="C52" s="105" t="s">
        <v>316</v>
      </c>
      <c r="D52" s="105" t="s">
        <v>156</v>
      </c>
      <c r="E52" s="137" t="s">
        <v>88</v>
      </c>
      <c r="F52" s="149">
        <v>87.56</v>
      </c>
      <c r="G52" s="107">
        <v>6.28</v>
      </c>
      <c r="H52" s="107">
        <f t="shared" si="12"/>
        <v>549.87</v>
      </c>
      <c r="I52" s="106">
        <v>87.56</v>
      </c>
      <c r="J52" s="107">
        <v>6.28</v>
      </c>
      <c r="K52" s="107">
        <f t="shared" si="13"/>
        <v>549.87</v>
      </c>
      <c r="L52" s="106">
        <v>87.56</v>
      </c>
      <c r="M52" s="107">
        <v>6.28</v>
      </c>
      <c r="N52" s="150">
        <f t="shared" si="14"/>
        <v>549.87</v>
      </c>
      <c r="O52" s="142">
        <f t="shared" si="15"/>
        <v>6.28</v>
      </c>
      <c r="P52" s="98">
        <f t="shared" si="16"/>
        <v>549.87</v>
      </c>
    </row>
    <row r="53" spans="1:16" ht="30" x14ac:dyDescent="0.25">
      <c r="A53" s="104" t="s">
        <v>157</v>
      </c>
      <c r="B53" s="105" t="s">
        <v>349</v>
      </c>
      <c r="C53" s="105" t="s">
        <v>310</v>
      </c>
      <c r="D53" s="105" t="s">
        <v>158</v>
      </c>
      <c r="E53" s="137" t="s">
        <v>88</v>
      </c>
      <c r="F53" s="149">
        <v>306.75</v>
      </c>
      <c r="G53" s="107">
        <v>19.2</v>
      </c>
      <c r="H53" s="107">
        <f t="shared" si="12"/>
        <v>5889.6</v>
      </c>
      <c r="I53" s="106">
        <v>306.75</v>
      </c>
      <c r="J53" s="107">
        <v>31</v>
      </c>
      <c r="K53" s="107">
        <f t="shared" si="13"/>
        <v>9509.25</v>
      </c>
      <c r="L53" s="106">
        <v>306.75</v>
      </c>
      <c r="M53" s="107">
        <v>27.2</v>
      </c>
      <c r="N53" s="150">
        <f t="shared" si="14"/>
        <v>8343.6</v>
      </c>
      <c r="O53" s="142">
        <f t="shared" si="15"/>
        <v>25.8</v>
      </c>
      <c r="P53" s="98">
        <f t="shared" si="16"/>
        <v>7914.1500000000005</v>
      </c>
    </row>
    <row r="54" spans="1:16" ht="45" x14ac:dyDescent="0.25">
      <c r="A54" s="104" t="s">
        <v>159</v>
      </c>
      <c r="B54" s="105" t="s">
        <v>350</v>
      </c>
      <c r="C54" s="105" t="s">
        <v>310</v>
      </c>
      <c r="D54" s="105" t="s">
        <v>160</v>
      </c>
      <c r="E54" s="137" t="s">
        <v>97</v>
      </c>
      <c r="F54" s="149">
        <v>18</v>
      </c>
      <c r="G54" s="107">
        <v>89.75</v>
      </c>
      <c r="H54" s="107">
        <f t="shared" si="12"/>
        <v>1615.5</v>
      </c>
      <c r="I54" s="106">
        <v>18</v>
      </c>
      <c r="J54" s="107">
        <v>159.30000000000001</v>
      </c>
      <c r="K54" s="107">
        <f t="shared" si="13"/>
        <v>2867.4</v>
      </c>
      <c r="L54" s="106">
        <v>18</v>
      </c>
      <c r="M54" s="107">
        <v>108.24</v>
      </c>
      <c r="N54" s="150">
        <f t="shared" si="14"/>
        <v>1948.32</v>
      </c>
      <c r="O54" s="142">
        <f t="shared" si="15"/>
        <v>119.09666666666668</v>
      </c>
      <c r="P54" s="98">
        <f t="shared" si="16"/>
        <v>2143.7399999999998</v>
      </c>
    </row>
    <row r="55" spans="1:16" ht="30" x14ac:dyDescent="0.25">
      <c r="A55" s="104" t="s">
        <v>161</v>
      </c>
      <c r="B55" s="105" t="s">
        <v>351</v>
      </c>
      <c r="C55" s="105" t="s">
        <v>320</v>
      </c>
      <c r="D55" s="105" t="s">
        <v>162</v>
      </c>
      <c r="E55" s="137" t="s">
        <v>76</v>
      </c>
      <c r="F55" s="149">
        <v>25</v>
      </c>
      <c r="G55" s="107">
        <v>1975.03</v>
      </c>
      <c r="H55" s="107">
        <f t="shared" si="12"/>
        <v>49375.75</v>
      </c>
      <c r="I55" s="106">
        <v>25</v>
      </c>
      <c r="J55" s="107">
        <v>1975.03</v>
      </c>
      <c r="K55" s="107">
        <f t="shared" si="13"/>
        <v>49375.75</v>
      </c>
      <c r="L55" s="106">
        <v>25</v>
      </c>
      <c r="M55" s="107">
        <v>1975.03</v>
      </c>
      <c r="N55" s="150">
        <f t="shared" si="14"/>
        <v>49375.75</v>
      </c>
      <c r="O55" s="142">
        <f t="shared" si="15"/>
        <v>1975.03</v>
      </c>
      <c r="P55" s="98">
        <f t="shared" si="16"/>
        <v>49375.75</v>
      </c>
    </row>
    <row r="56" spans="1:16" ht="60" x14ac:dyDescent="0.25">
      <c r="A56" s="104" t="s">
        <v>163</v>
      </c>
      <c r="B56" s="105" t="s">
        <v>352</v>
      </c>
      <c r="C56" s="105" t="s">
        <v>310</v>
      </c>
      <c r="D56" s="105" t="s">
        <v>164</v>
      </c>
      <c r="E56" s="137" t="s">
        <v>97</v>
      </c>
      <c r="F56" s="149">
        <v>18</v>
      </c>
      <c r="G56" s="107">
        <v>235.5</v>
      </c>
      <c r="H56" s="107">
        <f t="shared" si="12"/>
        <v>4239</v>
      </c>
      <c r="I56" s="106">
        <v>18</v>
      </c>
      <c r="J56" s="107">
        <v>325</v>
      </c>
      <c r="K56" s="107">
        <f t="shared" si="13"/>
        <v>5850</v>
      </c>
      <c r="L56" s="106">
        <v>18</v>
      </c>
      <c r="M56" s="107">
        <v>296</v>
      </c>
      <c r="N56" s="150">
        <f t="shared" si="14"/>
        <v>5328</v>
      </c>
      <c r="O56" s="142">
        <f t="shared" si="15"/>
        <v>285.5</v>
      </c>
      <c r="P56" s="98">
        <f t="shared" si="16"/>
        <v>5139</v>
      </c>
    </row>
    <row r="57" spans="1:16" ht="45" x14ac:dyDescent="0.25">
      <c r="A57" s="104" t="s">
        <v>165</v>
      </c>
      <c r="B57" s="105" t="s">
        <v>353</v>
      </c>
      <c r="C57" s="105" t="s">
        <v>316</v>
      </c>
      <c r="D57" s="105" t="s">
        <v>166</v>
      </c>
      <c r="E57" s="137" t="s">
        <v>76</v>
      </c>
      <c r="F57" s="149">
        <v>1873.29</v>
      </c>
      <c r="G57" s="107">
        <v>13.87</v>
      </c>
      <c r="H57" s="107">
        <f t="shared" si="12"/>
        <v>25982.53</v>
      </c>
      <c r="I57" s="106">
        <v>1873.29</v>
      </c>
      <c r="J57" s="107">
        <v>13.87</v>
      </c>
      <c r="K57" s="107">
        <f t="shared" si="13"/>
        <v>25982.53</v>
      </c>
      <c r="L57" s="106">
        <v>1873.29</v>
      </c>
      <c r="M57" s="107">
        <v>13.87</v>
      </c>
      <c r="N57" s="150">
        <f t="shared" si="14"/>
        <v>25982.53</v>
      </c>
      <c r="O57" s="142">
        <f t="shared" si="15"/>
        <v>13.87</v>
      </c>
      <c r="P57" s="98">
        <f t="shared" si="16"/>
        <v>25982.53</v>
      </c>
    </row>
    <row r="58" spans="1:16" ht="30" x14ac:dyDescent="0.25">
      <c r="A58" s="104" t="s">
        <v>167</v>
      </c>
      <c r="B58" s="105" t="s">
        <v>354</v>
      </c>
      <c r="C58" s="105" t="s">
        <v>310</v>
      </c>
      <c r="D58" s="105" t="s">
        <v>168</v>
      </c>
      <c r="E58" s="137" t="s">
        <v>97</v>
      </c>
      <c r="F58" s="149">
        <v>27</v>
      </c>
      <c r="G58" s="107">
        <v>610.25</v>
      </c>
      <c r="H58" s="107">
        <f t="shared" si="12"/>
        <v>16476.75</v>
      </c>
      <c r="I58" s="106">
        <v>27</v>
      </c>
      <c r="J58" s="107">
        <v>750.25</v>
      </c>
      <c r="K58" s="107">
        <f t="shared" si="13"/>
        <v>20256.75</v>
      </c>
      <c r="L58" s="106">
        <v>27</v>
      </c>
      <c r="M58" s="107">
        <v>608.5</v>
      </c>
      <c r="N58" s="150">
        <f t="shared" si="14"/>
        <v>16429.5</v>
      </c>
      <c r="O58" s="142">
        <f t="shared" si="15"/>
        <v>656.33333333333337</v>
      </c>
      <c r="P58" s="98">
        <f t="shared" si="16"/>
        <v>17721</v>
      </c>
    </row>
    <row r="59" spans="1:16" ht="60" x14ac:dyDescent="0.25">
      <c r="A59" s="104" t="s">
        <v>169</v>
      </c>
      <c r="B59" s="105" t="s">
        <v>355</v>
      </c>
      <c r="C59" s="105" t="s">
        <v>302</v>
      </c>
      <c r="D59" s="105" t="s">
        <v>170</v>
      </c>
      <c r="E59" s="137" t="s">
        <v>70</v>
      </c>
      <c r="F59" s="149">
        <v>360</v>
      </c>
      <c r="G59" s="107">
        <v>10.61</v>
      </c>
      <c r="H59" s="107">
        <f t="shared" si="12"/>
        <v>3819.6</v>
      </c>
      <c r="I59" s="106">
        <v>360</v>
      </c>
      <c r="J59" s="107">
        <v>10.61</v>
      </c>
      <c r="K59" s="107">
        <f t="shared" si="13"/>
        <v>3819.6</v>
      </c>
      <c r="L59" s="106">
        <v>360</v>
      </c>
      <c r="M59" s="107">
        <v>10.61</v>
      </c>
      <c r="N59" s="150">
        <f t="shared" si="14"/>
        <v>3819.6</v>
      </c>
      <c r="O59" s="142">
        <f t="shared" si="15"/>
        <v>10.61</v>
      </c>
      <c r="P59" s="98">
        <f t="shared" si="16"/>
        <v>3819.6</v>
      </c>
    </row>
    <row r="60" spans="1:16" x14ac:dyDescent="0.25">
      <c r="A60" s="133" t="s">
        <v>171</v>
      </c>
      <c r="B60" s="134"/>
      <c r="C60" s="134"/>
      <c r="D60" s="134" t="s">
        <v>172</v>
      </c>
      <c r="E60" s="139"/>
      <c r="F60" s="153"/>
      <c r="G60" s="108"/>
      <c r="H60" s="108">
        <f>SUM(H61:H75)</f>
        <v>1209880.2399999998</v>
      </c>
      <c r="I60" s="135"/>
      <c r="J60" s="108"/>
      <c r="K60" s="108">
        <f>SUM(K61:K75)</f>
        <v>1412596.0700000005</v>
      </c>
      <c r="L60" s="135"/>
      <c r="M60" s="108"/>
      <c r="N60" s="154">
        <f>SUM(N61:N75)</f>
        <v>1293504.55</v>
      </c>
      <c r="O60" s="145"/>
      <c r="P60" s="99"/>
    </row>
    <row r="61" spans="1:16" ht="60" x14ac:dyDescent="0.25">
      <c r="A61" s="104" t="s">
        <v>173</v>
      </c>
      <c r="B61" s="105" t="s">
        <v>356</v>
      </c>
      <c r="C61" s="105" t="s">
        <v>357</v>
      </c>
      <c r="D61" s="105" t="s">
        <v>174</v>
      </c>
      <c r="E61" s="137" t="s">
        <v>175</v>
      </c>
      <c r="F61" s="149">
        <v>1595.23</v>
      </c>
      <c r="G61" s="107">
        <v>82.32</v>
      </c>
      <c r="H61" s="107">
        <f t="shared" ref="H61:H75" si="17">TRUNC(F61*G61,2)</f>
        <v>131319.32999999999</v>
      </c>
      <c r="I61" s="106">
        <v>1595.23</v>
      </c>
      <c r="J61" s="107">
        <v>82.32</v>
      </c>
      <c r="K61" s="107">
        <f t="shared" ref="K61:K75" si="18">TRUNC(I61*J61,2)</f>
        <v>131319.32999999999</v>
      </c>
      <c r="L61" s="106">
        <v>1595.23</v>
      </c>
      <c r="M61" s="107">
        <v>82.32</v>
      </c>
      <c r="N61" s="150">
        <f t="shared" ref="N61:N75" si="19">TRUNC(L61*M61,2)</f>
        <v>131319.32999999999</v>
      </c>
      <c r="O61" s="142">
        <f t="shared" ref="O61:O75" si="20">AVERAGE(G61,J61,M61)</f>
        <v>82.32</v>
      </c>
      <c r="P61" s="98">
        <f t="shared" ref="P61:P75" si="21">AVERAGE(H61,K61,N61)</f>
        <v>131319.32999999999</v>
      </c>
    </row>
    <row r="62" spans="1:16" ht="30" x14ac:dyDescent="0.25">
      <c r="A62" s="104" t="s">
        <v>176</v>
      </c>
      <c r="B62" s="105" t="s">
        <v>358</v>
      </c>
      <c r="C62" s="105" t="s">
        <v>310</v>
      </c>
      <c r="D62" s="105" t="s">
        <v>177</v>
      </c>
      <c r="E62" s="137" t="s">
        <v>76</v>
      </c>
      <c r="F62" s="149">
        <v>1980.83</v>
      </c>
      <c r="G62" s="107">
        <v>37.200000000000003</v>
      </c>
      <c r="H62" s="107">
        <f t="shared" si="17"/>
        <v>73686.87</v>
      </c>
      <c r="I62" s="106">
        <v>1980.83</v>
      </c>
      <c r="J62" s="107">
        <v>65.89</v>
      </c>
      <c r="K62" s="107">
        <f t="shared" si="18"/>
        <v>130516.88</v>
      </c>
      <c r="L62" s="106">
        <v>1980.83</v>
      </c>
      <c r="M62" s="107">
        <v>42.52</v>
      </c>
      <c r="N62" s="150">
        <f t="shared" si="19"/>
        <v>84224.89</v>
      </c>
      <c r="O62" s="142">
        <f t="shared" si="20"/>
        <v>48.536666666666669</v>
      </c>
      <c r="P62" s="98">
        <f t="shared" si="21"/>
        <v>96142.88</v>
      </c>
    </row>
    <row r="63" spans="1:16" x14ac:dyDescent="0.25">
      <c r="A63" s="104" t="s">
        <v>178</v>
      </c>
      <c r="B63" s="105" t="s">
        <v>359</v>
      </c>
      <c r="C63" s="105" t="s">
        <v>316</v>
      </c>
      <c r="D63" s="105" t="s">
        <v>179</v>
      </c>
      <c r="E63" s="137" t="s">
        <v>76</v>
      </c>
      <c r="F63" s="149">
        <v>1980.83</v>
      </c>
      <c r="G63" s="107">
        <v>15.88</v>
      </c>
      <c r="H63" s="107">
        <f t="shared" si="17"/>
        <v>31455.58</v>
      </c>
      <c r="I63" s="106">
        <v>1980.83</v>
      </c>
      <c r="J63" s="107">
        <v>15.88</v>
      </c>
      <c r="K63" s="107">
        <f t="shared" si="18"/>
        <v>31455.58</v>
      </c>
      <c r="L63" s="106">
        <v>1980.83</v>
      </c>
      <c r="M63" s="107">
        <v>15.88</v>
      </c>
      <c r="N63" s="150">
        <f t="shared" si="19"/>
        <v>31455.58</v>
      </c>
      <c r="O63" s="142">
        <f t="shared" si="20"/>
        <v>15.88</v>
      </c>
      <c r="P63" s="98">
        <f t="shared" si="21"/>
        <v>31455.58</v>
      </c>
    </row>
    <row r="64" spans="1:16" ht="30" x14ac:dyDescent="0.25">
      <c r="A64" s="104" t="s">
        <v>180</v>
      </c>
      <c r="B64" s="105" t="s">
        <v>360</v>
      </c>
      <c r="C64" s="105" t="s">
        <v>310</v>
      </c>
      <c r="D64" s="105" t="s">
        <v>181</v>
      </c>
      <c r="E64" s="137" t="s">
        <v>76</v>
      </c>
      <c r="F64" s="149">
        <v>1980.83</v>
      </c>
      <c r="G64" s="107">
        <v>5.98</v>
      </c>
      <c r="H64" s="107">
        <f t="shared" si="17"/>
        <v>11845.36</v>
      </c>
      <c r="I64" s="106">
        <v>1980.83</v>
      </c>
      <c r="J64" s="107">
        <v>7.53</v>
      </c>
      <c r="K64" s="107">
        <f t="shared" si="18"/>
        <v>14915.64</v>
      </c>
      <c r="L64" s="106">
        <v>1980.83</v>
      </c>
      <c r="M64" s="107">
        <v>6.59</v>
      </c>
      <c r="N64" s="150">
        <f t="shared" si="19"/>
        <v>13053.66</v>
      </c>
      <c r="O64" s="142">
        <f t="shared" si="20"/>
        <v>6.7</v>
      </c>
      <c r="P64" s="98">
        <f t="shared" si="21"/>
        <v>13271.553333333335</v>
      </c>
    </row>
    <row r="65" spans="1:16" ht="30" x14ac:dyDescent="0.25">
      <c r="A65" s="104" t="s">
        <v>182</v>
      </c>
      <c r="B65" s="105" t="s">
        <v>361</v>
      </c>
      <c r="C65" s="105" t="s">
        <v>310</v>
      </c>
      <c r="D65" s="105" t="s">
        <v>183</v>
      </c>
      <c r="E65" s="137" t="s">
        <v>76</v>
      </c>
      <c r="F65" s="149">
        <v>1595.23</v>
      </c>
      <c r="G65" s="107">
        <v>344.5</v>
      </c>
      <c r="H65" s="107">
        <f t="shared" si="17"/>
        <v>549556.73</v>
      </c>
      <c r="I65" s="106">
        <v>1595.23</v>
      </c>
      <c r="J65" s="107">
        <v>370.2</v>
      </c>
      <c r="K65" s="107">
        <f t="shared" si="18"/>
        <v>590554.14</v>
      </c>
      <c r="L65" s="106">
        <v>1595.23</v>
      </c>
      <c r="M65" s="107">
        <v>358.24</v>
      </c>
      <c r="N65" s="150">
        <f t="shared" si="19"/>
        <v>571475.18999999994</v>
      </c>
      <c r="O65" s="142">
        <f t="shared" si="20"/>
        <v>357.6466666666667</v>
      </c>
      <c r="P65" s="98">
        <f t="shared" si="21"/>
        <v>570528.68666666665</v>
      </c>
    </row>
    <row r="66" spans="1:16" ht="45" x14ac:dyDescent="0.25">
      <c r="A66" s="104" t="s">
        <v>184</v>
      </c>
      <c r="B66" s="105" t="s">
        <v>362</v>
      </c>
      <c r="C66" s="105" t="s">
        <v>310</v>
      </c>
      <c r="D66" s="105" t="s">
        <v>185</v>
      </c>
      <c r="E66" s="137" t="s">
        <v>76</v>
      </c>
      <c r="F66" s="149">
        <v>385.6</v>
      </c>
      <c r="G66" s="107">
        <v>420.3</v>
      </c>
      <c r="H66" s="107">
        <f t="shared" si="17"/>
        <v>162067.68</v>
      </c>
      <c r="I66" s="106">
        <v>385.6</v>
      </c>
      <c r="J66" s="107">
        <v>485.6</v>
      </c>
      <c r="K66" s="107">
        <f t="shared" si="18"/>
        <v>187247.35999999999</v>
      </c>
      <c r="L66" s="106">
        <v>385.6</v>
      </c>
      <c r="M66" s="107">
        <v>453.24</v>
      </c>
      <c r="N66" s="150">
        <f t="shared" si="19"/>
        <v>174769.34</v>
      </c>
      <c r="O66" s="142">
        <f t="shared" si="20"/>
        <v>453.04666666666668</v>
      </c>
      <c r="P66" s="98">
        <f t="shared" si="21"/>
        <v>174694.79333333333</v>
      </c>
    </row>
    <row r="67" spans="1:16" ht="30" x14ac:dyDescent="0.25">
      <c r="A67" s="104" t="s">
        <v>186</v>
      </c>
      <c r="B67" s="105" t="s">
        <v>363</v>
      </c>
      <c r="C67" s="105" t="s">
        <v>310</v>
      </c>
      <c r="D67" s="105" t="s">
        <v>187</v>
      </c>
      <c r="E67" s="137" t="s">
        <v>76</v>
      </c>
      <c r="F67" s="149">
        <v>1595.23</v>
      </c>
      <c r="G67" s="107">
        <v>1.85</v>
      </c>
      <c r="H67" s="107">
        <f t="shared" si="17"/>
        <v>2951.17</v>
      </c>
      <c r="I67" s="106">
        <v>1595.23</v>
      </c>
      <c r="J67" s="107">
        <v>2.0699999999999998</v>
      </c>
      <c r="K67" s="107">
        <f t="shared" si="18"/>
        <v>3302.12</v>
      </c>
      <c r="L67" s="106">
        <v>1595.23</v>
      </c>
      <c r="M67" s="107">
        <v>1.95</v>
      </c>
      <c r="N67" s="150">
        <f t="shared" si="19"/>
        <v>3110.69</v>
      </c>
      <c r="O67" s="142">
        <f t="shared" si="20"/>
        <v>1.9566666666666668</v>
      </c>
      <c r="P67" s="98">
        <f t="shared" si="21"/>
        <v>3121.3266666666664</v>
      </c>
    </row>
    <row r="68" spans="1:16" ht="30" x14ac:dyDescent="0.25">
      <c r="A68" s="104" t="s">
        <v>188</v>
      </c>
      <c r="B68" s="105" t="s">
        <v>364</v>
      </c>
      <c r="C68" s="105" t="s">
        <v>310</v>
      </c>
      <c r="D68" s="105" t="s">
        <v>189</v>
      </c>
      <c r="E68" s="137" t="s">
        <v>76</v>
      </c>
      <c r="F68" s="149">
        <v>1595.23</v>
      </c>
      <c r="G68" s="107">
        <v>5.98</v>
      </c>
      <c r="H68" s="107">
        <f t="shared" si="17"/>
        <v>9539.4699999999993</v>
      </c>
      <c r="I68" s="106">
        <v>1595.23</v>
      </c>
      <c r="J68" s="107">
        <v>7.53</v>
      </c>
      <c r="K68" s="107">
        <f t="shared" si="18"/>
        <v>12012.08</v>
      </c>
      <c r="L68" s="106">
        <v>1595.23</v>
      </c>
      <c r="M68" s="107">
        <v>6.59</v>
      </c>
      <c r="N68" s="150">
        <f t="shared" si="19"/>
        <v>10512.56</v>
      </c>
      <c r="O68" s="142">
        <f t="shared" si="20"/>
        <v>6.7</v>
      </c>
      <c r="P68" s="98">
        <f t="shared" si="21"/>
        <v>10688.036666666667</v>
      </c>
    </row>
    <row r="69" spans="1:16" ht="30" x14ac:dyDescent="0.25">
      <c r="A69" s="104" t="s">
        <v>190</v>
      </c>
      <c r="B69" s="105" t="s">
        <v>365</v>
      </c>
      <c r="C69" s="105" t="s">
        <v>310</v>
      </c>
      <c r="D69" s="105" t="s">
        <v>191</v>
      </c>
      <c r="E69" s="137" t="s">
        <v>76</v>
      </c>
      <c r="F69" s="149">
        <v>1595.23</v>
      </c>
      <c r="G69" s="107">
        <v>23.65</v>
      </c>
      <c r="H69" s="107">
        <f t="shared" si="17"/>
        <v>37727.18</v>
      </c>
      <c r="I69" s="106">
        <v>1595.23</v>
      </c>
      <c r="J69" s="107">
        <v>32.299999999999997</v>
      </c>
      <c r="K69" s="107">
        <f t="shared" si="18"/>
        <v>51525.919999999998</v>
      </c>
      <c r="L69" s="106">
        <v>1595.23</v>
      </c>
      <c r="M69" s="107">
        <v>27.35</v>
      </c>
      <c r="N69" s="150">
        <f t="shared" si="19"/>
        <v>43629.54</v>
      </c>
      <c r="O69" s="142">
        <f t="shared" si="20"/>
        <v>27.766666666666666</v>
      </c>
      <c r="P69" s="98">
        <f t="shared" si="21"/>
        <v>44294.21333333334</v>
      </c>
    </row>
    <row r="70" spans="1:16" ht="30" x14ac:dyDescent="0.25">
      <c r="A70" s="104" t="s">
        <v>192</v>
      </c>
      <c r="B70" s="105" t="s">
        <v>366</v>
      </c>
      <c r="C70" s="105" t="s">
        <v>302</v>
      </c>
      <c r="D70" s="105" t="s">
        <v>193</v>
      </c>
      <c r="E70" s="137" t="s">
        <v>194</v>
      </c>
      <c r="F70" s="149">
        <v>2360.9404</v>
      </c>
      <c r="G70" s="107">
        <v>16.21</v>
      </c>
      <c r="H70" s="107">
        <f t="shared" si="17"/>
        <v>38270.839999999997</v>
      </c>
      <c r="I70" s="106">
        <v>2360.9404</v>
      </c>
      <c r="J70" s="107">
        <v>16.21</v>
      </c>
      <c r="K70" s="107">
        <f t="shared" si="18"/>
        <v>38270.839999999997</v>
      </c>
      <c r="L70" s="106">
        <v>2360.9404</v>
      </c>
      <c r="M70" s="107">
        <v>16.21</v>
      </c>
      <c r="N70" s="150">
        <f t="shared" si="19"/>
        <v>38270.839999999997</v>
      </c>
      <c r="O70" s="142">
        <f t="shared" si="20"/>
        <v>16.21</v>
      </c>
      <c r="P70" s="98">
        <f t="shared" si="21"/>
        <v>38270.839999999997</v>
      </c>
    </row>
    <row r="71" spans="1:16" ht="45" x14ac:dyDescent="0.25">
      <c r="A71" s="104" t="s">
        <v>195</v>
      </c>
      <c r="B71" s="105" t="s">
        <v>367</v>
      </c>
      <c r="C71" s="105" t="s">
        <v>310</v>
      </c>
      <c r="D71" s="105" t="s">
        <v>196</v>
      </c>
      <c r="E71" s="137" t="s">
        <v>76</v>
      </c>
      <c r="F71" s="149">
        <v>1595.23</v>
      </c>
      <c r="G71" s="107">
        <v>69.540000000000006</v>
      </c>
      <c r="H71" s="107">
        <f t="shared" si="17"/>
        <v>110932.29</v>
      </c>
      <c r="I71" s="106">
        <v>1595.23</v>
      </c>
      <c r="J71" s="107">
        <v>93.3</v>
      </c>
      <c r="K71" s="107">
        <f t="shared" si="18"/>
        <v>148834.95000000001</v>
      </c>
      <c r="L71" s="106">
        <v>1595.23</v>
      </c>
      <c r="M71" s="107">
        <v>87.36</v>
      </c>
      <c r="N71" s="150">
        <f t="shared" si="19"/>
        <v>139359.29</v>
      </c>
      <c r="O71" s="142">
        <f t="shared" si="20"/>
        <v>83.399999999999991</v>
      </c>
      <c r="P71" s="98">
        <f t="shared" si="21"/>
        <v>133042.17666666667</v>
      </c>
    </row>
    <row r="72" spans="1:16" ht="60" x14ac:dyDescent="0.25">
      <c r="A72" s="104" t="s">
        <v>197</v>
      </c>
      <c r="B72" s="105" t="s">
        <v>368</v>
      </c>
      <c r="C72" s="105" t="s">
        <v>310</v>
      </c>
      <c r="D72" s="105" t="s">
        <v>198</v>
      </c>
      <c r="E72" s="137" t="s">
        <v>88</v>
      </c>
      <c r="F72" s="149">
        <v>3190.46</v>
      </c>
      <c r="G72" s="107">
        <v>1.1599999999999999</v>
      </c>
      <c r="H72" s="107">
        <f t="shared" si="17"/>
        <v>3700.93</v>
      </c>
      <c r="I72" s="106">
        <v>3190.46</v>
      </c>
      <c r="J72" s="107">
        <v>1.98</v>
      </c>
      <c r="K72" s="107">
        <f t="shared" si="18"/>
        <v>6317.11</v>
      </c>
      <c r="L72" s="106">
        <v>3190.46</v>
      </c>
      <c r="M72" s="107">
        <v>1.22</v>
      </c>
      <c r="N72" s="150">
        <f t="shared" si="19"/>
        <v>3892.36</v>
      </c>
      <c r="O72" s="142">
        <f t="shared" si="20"/>
        <v>1.4533333333333331</v>
      </c>
      <c r="P72" s="98">
        <f t="shared" si="21"/>
        <v>4636.8</v>
      </c>
    </row>
    <row r="73" spans="1:16" ht="30" x14ac:dyDescent="0.25">
      <c r="A73" s="104" t="s">
        <v>199</v>
      </c>
      <c r="B73" s="105" t="s">
        <v>369</v>
      </c>
      <c r="C73" s="105" t="s">
        <v>310</v>
      </c>
      <c r="D73" s="105" t="s">
        <v>200</v>
      </c>
      <c r="E73" s="137" t="s">
        <v>201</v>
      </c>
      <c r="F73" s="149">
        <v>198.083</v>
      </c>
      <c r="G73" s="107">
        <v>98.2</v>
      </c>
      <c r="H73" s="107">
        <f t="shared" si="17"/>
        <v>19451.75</v>
      </c>
      <c r="I73" s="106">
        <v>198.083</v>
      </c>
      <c r="J73" s="107">
        <v>150.53</v>
      </c>
      <c r="K73" s="107">
        <f t="shared" si="18"/>
        <v>29817.43</v>
      </c>
      <c r="L73" s="106">
        <v>198.083</v>
      </c>
      <c r="M73" s="107">
        <v>101.2</v>
      </c>
      <c r="N73" s="150">
        <f t="shared" si="19"/>
        <v>20045.990000000002</v>
      </c>
      <c r="O73" s="142">
        <f t="shared" si="20"/>
        <v>116.64333333333333</v>
      </c>
      <c r="P73" s="98">
        <f t="shared" si="21"/>
        <v>23105.056666666667</v>
      </c>
    </row>
    <row r="74" spans="1:16" x14ac:dyDescent="0.25">
      <c r="A74" s="104" t="s">
        <v>202</v>
      </c>
      <c r="B74" s="105" t="s">
        <v>370</v>
      </c>
      <c r="C74" s="105" t="s">
        <v>302</v>
      </c>
      <c r="D74" s="105" t="s">
        <v>203</v>
      </c>
      <c r="E74" s="137" t="s">
        <v>76</v>
      </c>
      <c r="F74" s="149">
        <v>1980.83</v>
      </c>
      <c r="G74" s="107">
        <v>3.4</v>
      </c>
      <c r="H74" s="107">
        <f t="shared" si="17"/>
        <v>6734.82</v>
      </c>
      <c r="I74" s="106">
        <v>1980.83</v>
      </c>
      <c r="J74" s="107">
        <v>3.4</v>
      </c>
      <c r="K74" s="107">
        <f t="shared" si="18"/>
        <v>6734.82</v>
      </c>
      <c r="L74" s="106">
        <v>1980.83</v>
      </c>
      <c r="M74" s="107">
        <v>3.4</v>
      </c>
      <c r="N74" s="150">
        <f t="shared" si="19"/>
        <v>6734.82</v>
      </c>
      <c r="O74" s="142">
        <f t="shared" si="20"/>
        <v>3.4</v>
      </c>
      <c r="P74" s="98">
        <f t="shared" si="21"/>
        <v>6734.82</v>
      </c>
    </row>
    <row r="75" spans="1:16" ht="45" x14ac:dyDescent="0.25">
      <c r="A75" s="104" t="s">
        <v>204</v>
      </c>
      <c r="B75" s="105" t="s">
        <v>371</v>
      </c>
      <c r="C75" s="105" t="s">
        <v>310</v>
      </c>
      <c r="D75" s="105" t="s">
        <v>205</v>
      </c>
      <c r="E75" s="137" t="s">
        <v>201</v>
      </c>
      <c r="F75" s="149">
        <v>198.083</v>
      </c>
      <c r="G75" s="107">
        <v>104.2</v>
      </c>
      <c r="H75" s="107">
        <f t="shared" si="17"/>
        <v>20640.240000000002</v>
      </c>
      <c r="I75" s="106">
        <v>198.083</v>
      </c>
      <c r="J75" s="107">
        <v>150.30000000000001</v>
      </c>
      <c r="K75" s="107">
        <f t="shared" si="18"/>
        <v>29771.87</v>
      </c>
      <c r="L75" s="106">
        <v>198.083</v>
      </c>
      <c r="M75" s="107">
        <v>109.3</v>
      </c>
      <c r="N75" s="150">
        <f t="shared" si="19"/>
        <v>21650.47</v>
      </c>
      <c r="O75" s="142">
        <f t="shared" si="20"/>
        <v>121.26666666666667</v>
      </c>
      <c r="P75" s="98">
        <f t="shared" si="21"/>
        <v>24020.86</v>
      </c>
    </row>
    <row r="76" spans="1:16" ht="60" x14ac:dyDescent="0.25">
      <c r="A76" s="126">
        <v>4</v>
      </c>
      <c r="B76" s="127"/>
      <c r="C76" s="127"/>
      <c r="D76" s="127" t="s">
        <v>206</v>
      </c>
      <c r="E76" s="138"/>
      <c r="F76" s="151"/>
      <c r="G76" s="129"/>
      <c r="H76" s="129">
        <f>H77+H82</f>
        <v>283512.24</v>
      </c>
      <c r="I76" s="128"/>
      <c r="J76" s="129"/>
      <c r="K76" s="129">
        <f>K77+K82</f>
        <v>339112.57</v>
      </c>
      <c r="L76" s="128"/>
      <c r="M76" s="129"/>
      <c r="N76" s="152">
        <f>N77+N82</f>
        <v>306094.75999999989</v>
      </c>
      <c r="O76" s="144"/>
      <c r="P76" s="132"/>
    </row>
    <row r="77" spans="1:16" ht="45" x14ac:dyDescent="0.25">
      <c r="A77" s="133" t="s">
        <v>207</v>
      </c>
      <c r="B77" s="134"/>
      <c r="C77" s="134"/>
      <c r="D77" s="134" t="s">
        <v>208</v>
      </c>
      <c r="E77" s="139"/>
      <c r="F77" s="153"/>
      <c r="G77" s="108"/>
      <c r="H77" s="108">
        <f>SUM(H78:H81)</f>
        <v>11396.06</v>
      </c>
      <c r="I77" s="135"/>
      <c r="J77" s="108"/>
      <c r="K77" s="108">
        <f>SUM(K78:K81)</f>
        <v>14154.04</v>
      </c>
      <c r="L77" s="135"/>
      <c r="M77" s="108"/>
      <c r="N77" s="154">
        <f>SUM(N78:N81)</f>
        <v>12464.3</v>
      </c>
      <c r="O77" s="145"/>
      <c r="P77" s="99"/>
    </row>
    <row r="78" spans="1:16" ht="30" x14ac:dyDescent="0.25">
      <c r="A78" s="104" t="s">
        <v>209</v>
      </c>
      <c r="B78" s="105" t="s">
        <v>343</v>
      </c>
      <c r="C78" s="105" t="s">
        <v>310</v>
      </c>
      <c r="D78" s="105" t="s">
        <v>145</v>
      </c>
      <c r="E78" s="137" t="s">
        <v>76</v>
      </c>
      <c r="F78" s="149">
        <v>485.56</v>
      </c>
      <c r="G78" s="107">
        <v>4.2300000000000004</v>
      </c>
      <c r="H78" s="107">
        <f t="shared" ref="H78:H81" si="22">TRUNC(F78*G78,2)</f>
        <v>2053.91</v>
      </c>
      <c r="I78" s="106">
        <v>485.56</v>
      </c>
      <c r="J78" s="107">
        <v>6.98</v>
      </c>
      <c r="K78" s="107">
        <f>TRUNC(I78*J78,2)</f>
        <v>3389.2</v>
      </c>
      <c r="L78" s="106">
        <v>485.56</v>
      </c>
      <c r="M78" s="107">
        <v>5.3</v>
      </c>
      <c r="N78" s="150">
        <f t="shared" ref="N78:N81" si="23">TRUNC(L78*M78,2)</f>
        <v>2573.46</v>
      </c>
      <c r="O78" s="142">
        <f t="shared" ref="O78:P81" si="24">AVERAGE(G78,J78,M78)</f>
        <v>5.5033333333333339</v>
      </c>
      <c r="P78" s="98">
        <f t="shared" si="24"/>
        <v>2672.19</v>
      </c>
    </row>
    <row r="79" spans="1:16" ht="30" x14ac:dyDescent="0.25">
      <c r="A79" s="104" t="s">
        <v>210</v>
      </c>
      <c r="B79" s="105" t="s">
        <v>344</v>
      </c>
      <c r="C79" s="105" t="s">
        <v>310</v>
      </c>
      <c r="D79" s="105" t="s">
        <v>147</v>
      </c>
      <c r="E79" s="137" t="s">
        <v>76</v>
      </c>
      <c r="F79" s="149">
        <v>485.56</v>
      </c>
      <c r="G79" s="107">
        <v>1.1399999999999999</v>
      </c>
      <c r="H79" s="107">
        <f t="shared" si="22"/>
        <v>553.53</v>
      </c>
      <c r="I79" s="106">
        <v>485.56</v>
      </c>
      <c r="J79" s="107">
        <v>1.32</v>
      </c>
      <c r="K79" s="107">
        <f>TRUNC(I79*J79,2)</f>
        <v>640.92999999999995</v>
      </c>
      <c r="L79" s="106">
        <v>485.56</v>
      </c>
      <c r="M79" s="107">
        <v>1.2</v>
      </c>
      <c r="N79" s="150">
        <f t="shared" si="23"/>
        <v>582.66999999999996</v>
      </c>
      <c r="O79" s="142">
        <f t="shared" si="24"/>
        <v>1.22</v>
      </c>
      <c r="P79" s="98">
        <f t="shared" si="24"/>
        <v>592.37666666666667</v>
      </c>
    </row>
    <row r="80" spans="1:16" ht="30" x14ac:dyDescent="0.25">
      <c r="A80" s="104" t="s">
        <v>211</v>
      </c>
      <c r="B80" s="105" t="s">
        <v>345</v>
      </c>
      <c r="C80" s="105" t="s">
        <v>310</v>
      </c>
      <c r="D80" s="105" t="s">
        <v>149</v>
      </c>
      <c r="E80" s="137" t="s">
        <v>76</v>
      </c>
      <c r="F80" s="149">
        <v>485.56</v>
      </c>
      <c r="G80" s="107">
        <v>4.2300000000000004</v>
      </c>
      <c r="H80" s="107">
        <f t="shared" si="22"/>
        <v>2053.91</v>
      </c>
      <c r="I80" s="106">
        <v>485.56</v>
      </c>
      <c r="J80" s="107">
        <v>6.98</v>
      </c>
      <c r="K80" s="107">
        <f>TRUNC(I80*J80,2)</f>
        <v>3389.2</v>
      </c>
      <c r="L80" s="106">
        <v>485.56</v>
      </c>
      <c r="M80" s="107">
        <v>5.3</v>
      </c>
      <c r="N80" s="150">
        <f t="shared" si="23"/>
        <v>2573.46</v>
      </c>
      <c r="O80" s="142">
        <f t="shared" si="24"/>
        <v>5.5033333333333339</v>
      </c>
      <c r="P80" s="98">
        <f t="shared" si="24"/>
        <v>2672.19</v>
      </c>
    </row>
    <row r="81" spans="1:16" ht="45" x14ac:dyDescent="0.25">
      <c r="A81" s="104" t="s">
        <v>212</v>
      </c>
      <c r="B81" s="105" t="s">
        <v>353</v>
      </c>
      <c r="C81" s="105" t="s">
        <v>316</v>
      </c>
      <c r="D81" s="105" t="s">
        <v>166</v>
      </c>
      <c r="E81" s="137" t="s">
        <v>76</v>
      </c>
      <c r="F81" s="149">
        <v>485.56</v>
      </c>
      <c r="G81" s="107">
        <v>13.87</v>
      </c>
      <c r="H81" s="107">
        <f t="shared" si="22"/>
        <v>6734.71</v>
      </c>
      <c r="I81" s="106">
        <v>485.56</v>
      </c>
      <c r="J81" s="107">
        <v>13.87</v>
      </c>
      <c r="K81" s="107">
        <f>TRUNC(I81*J81,2)</f>
        <v>6734.71</v>
      </c>
      <c r="L81" s="106">
        <v>485.56</v>
      </c>
      <c r="M81" s="107">
        <v>13.87</v>
      </c>
      <c r="N81" s="150">
        <f t="shared" si="23"/>
        <v>6734.71</v>
      </c>
      <c r="O81" s="142">
        <f t="shared" si="24"/>
        <v>13.87</v>
      </c>
      <c r="P81" s="98">
        <f t="shared" si="24"/>
        <v>6734.71</v>
      </c>
    </row>
    <row r="82" spans="1:16" ht="60" x14ac:dyDescent="0.25">
      <c r="A82" s="133" t="s">
        <v>213</v>
      </c>
      <c r="B82" s="134"/>
      <c r="C82" s="134"/>
      <c r="D82" s="134" t="s">
        <v>389</v>
      </c>
      <c r="E82" s="139"/>
      <c r="F82" s="153"/>
      <c r="G82" s="108"/>
      <c r="H82" s="108">
        <f>SUM(H83:H96)</f>
        <v>272116.18</v>
      </c>
      <c r="I82" s="135"/>
      <c r="J82" s="108"/>
      <c r="K82" s="108">
        <f>SUM(K83:K96)</f>
        <v>324958.53000000003</v>
      </c>
      <c r="L82" s="135"/>
      <c r="M82" s="108"/>
      <c r="N82" s="154">
        <f>SUM(N83:N96)</f>
        <v>293630.4599999999</v>
      </c>
      <c r="O82" s="145"/>
      <c r="P82" s="99"/>
    </row>
    <row r="83" spans="1:16" ht="30" x14ac:dyDescent="0.25">
      <c r="A83" s="104" t="s">
        <v>214</v>
      </c>
      <c r="B83" s="105" t="s">
        <v>358</v>
      </c>
      <c r="C83" s="105" t="s">
        <v>310</v>
      </c>
      <c r="D83" s="105" t="s">
        <v>177</v>
      </c>
      <c r="E83" s="137" t="s">
        <v>76</v>
      </c>
      <c r="F83" s="149">
        <v>485.56</v>
      </c>
      <c r="G83" s="107">
        <v>37.200000000000003</v>
      </c>
      <c r="H83" s="107">
        <f t="shared" ref="H83:H96" si="25">TRUNC(F83*G83,2)</f>
        <v>18062.830000000002</v>
      </c>
      <c r="I83" s="106">
        <v>485.56</v>
      </c>
      <c r="J83" s="107">
        <v>65.89</v>
      </c>
      <c r="K83" s="107">
        <f t="shared" ref="K83:K96" si="26">TRUNC(I83*J83,2)</f>
        <v>31993.54</v>
      </c>
      <c r="L83" s="106">
        <v>485.56</v>
      </c>
      <c r="M83" s="107">
        <v>42.52</v>
      </c>
      <c r="N83" s="150">
        <f t="shared" ref="N83:N96" si="27">TRUNC(L83*M83,2)</f>
        <v>20646.009999999998</v>
      </c>
      <c r="O83" s="142">
        <f t="shared" ref="O83:O96" si="28">AVERAGE(G83,J83,M83)</f>
        <v>48.536666666666669</v>
      </c>
      <c r="P83" s="98">
        <f t="shared" ref="P83:P96" si="29">AVERAGE(H83,K83,N83)</f>
        <v>23567.460000000003</v>
      </c>
    </row>
    <row r="84" spans="1:16" ht="30" x14ac:dyDescent="0.25">
      <c r="A84" s="104" t="s">
        <v>215</v>
      </c>
      <c r="B84" s="105" t="s">
        <v>360</v>
      </c>
      <c r="C84" s="105" t="s">
        <v>310</v>
      </c>
      <c r="D84" s="105" t="s">
        <v>181</v>
      </c>
      <c r="E84" s="137" t="s">
        <v>76</v>
      </c>
      <c r="F84" s="149">
        <v>485.56</v>
      </c>
      <c r="G84" s="107">
        <v>5.98</v>
      </c>
      <c r="H84" s="107">
        <f t="shared" si="25"/>
        <v>2903.64</v>
      </c>
      <c r="I84" s="106">
        <v>485.56</v>
      </c>
      <c r="J84" s="107">
        <v>7.53</v>
      </c>
      <c r="K84" s="107">
        <f t="shared" si="26"/>
        <v>3656.26</v>
      </c>
      <c r="L84" s="106">
        <v>485.56</v>
      </c>
      <c r="M84" s="107">
        <v>6.59</v>
      </c>
      <c r="N84" s="150">
        <f t="shared" si="27"/>
        <v>3199.84</v>
      </c>
      <c r="O84" s="142">
        <f t="shared" si="28"/>
        <v>6.7</v>
      </c>
      <c r="P84" s="98">
        <f t="shared" si="29"/>
        <v>3253.2466666666664</v>
      </c>
    </row>
    <row r="85" spans="1:16" ht="30" x14ac:dyDescent="0.25">
      <c r="A85" s="104" t="s">
        <v>216</v>
      </c>
      <c r="B85" s="105" t="s">
        <v>361</v>
      </c>
      <c r="C85" s="105" t="s">
        <v>310</v>
      </c>
      <c r="D85" s="105" t="s">
        <v>183</v>
      </c>
      <c r="E85" s="137" t="s">
        <v>76</v>
      </c>
      <c r="F85" s="149">
        <v>277.55</v>
      </c>
      <c r="G85" s="107">
        <v>344.5</v>
      </c>
      <c r="H85" s="107">
        <f t="shared" si="25"/>
        <v>95615.97</v>
      </c>
      <c r="I85" s="106">
        <v>277.55</v>
      </c>
      <c r="J85" s="107">
        <v>370.2</v>
      </c>
      <c r="K85" s="107">
        <f t="shared" si="26"/>
        <v>102749.01</v>
      </c>
      <c r="L85" s="106">
        <v>277.55</v>
      </c>
      <c r="M85" s="107">
        <v>358.24</v>
      </c>
      <c r="N85" s="150">
        <f t="shared" si="27"/>
        <v>99429.51</v>
      </c>
      <c r="O85" s="142">
        <f t="shared" si="28"/>
        <v>357.6466666666667</v>
      </c>
      <c r="P85" s="98">
        <f t="shared" si="29"/>
        <v>99264.83</v>
      </c>
    </row>
    <row r="86" spans="1:16" ht="45" x14ac:dyDescent="0.25">
      <c r="A86" s="104" t="s">
        <v>217</v>
      </c>
      <c r="B86" s="105" t="s">
        <v>362</v>
      </c>
      <c r="C86" s="105" t="s">
        <v>310</v>
      </c>
      <c r="D86" s="105" t="s">
        <v>185</v>
      </c>
      <c r="E86" s="137" t="s">
        <v>76</v>
      </c>
      <c r="F86" s="149">
        <v>249.69</v>
      </c>
      <c r="G86" s="107">
        <v>420.3</v>
      </c>
      <c r="H86" s="107">
        <f t="shared" si="25"/>
        <v>104944.7</v>
      </c>
      <c r="I86" s="106">
        <v>249.69</v>
      </c>
      <c r="J86" s="107">
        <v>485.6</v>
      </c>
      <c r="K86" s="107">
        <f t="shared" si="26"/>
        <v>121249.46</v>
      </c>
      <c r="L86" s="106">
        <v>249.69</v>
      </c>
      <c r="M86" s="107">
        <v>453.24</v>
      </c>
      <c r="N86" s="150">
        <f t="shared" si="27"/>
        <v>113169.49</v>
      </c>
      <c r="O86" s="142">
        <f t="shared" si="28"/>
        <v>453.04666666666668</v>
      </c>
      <c r="P86" s="98">
        <f t="shared" si="29"/>
        <v>113121.21666666667</v>
      </c>
    </row>
    <row r="87" spans="1:16" ht="30" x14ac:dyDescent="0.25">
      <c r="A87" s="104" t="s">
        <v>218</v>
      </c>
      <c r="B87" s="105" t="s">
        <v>363</v>
      </c>
      <c r="C87" s="105" t="s">
        <v>310</v>
      </c>
      <c r="D87" s="105" t="s">
        <v>187</v>
      </c>
      <c r="E87" s="137" t="s">
        <v>76</v>
      </c>
      <c r="F87" s="149">
        <v>277.55</v>
      </c>
      <c r="G87" s="107">
        <v>1.85</v>
      </c>
      <c r="H87" s="107">
        <f t="shared" si="25"/>
        <v>513.46</v>
      </c>
      <c r="I87" s="106">
        <v>277.55</v>
      </c>
      <c r="J87" s="107">
        <v>2.0699999999999998</v>
      </c>
      <c r="K87" s="107">
        <f t="shared" si="26"/>
        <v>574.52</v>
      </c>
      <c r="L87" s="106">
        <v>277.55</v>
      </c>
      <c r="M87" s="107">
        <v>1.95</v>
      </c>
      <c r="N87" s="150">
        <f t="shared" si="27"/>
        <v>541.22</v>
      </c>
      <c r="O87" s="142">
        <f t="shared" si="28"/>
        <v>1.9566666666666668</v>
      </c>
      <c r="P87" s="98">
        <f t="shared" si="29"/>
        <v>543.06666666666672</v>
      </c>
    </row>
    <row r="88" spans="1:16" ht="30" x14ac:dyDescent="0.25">
      <c r="A88" s="104" t="s">
        <v>219</v>
      </c>
      <c r="B88" s="105" t="s">
        <v>364</v>
      </c>
      <c r="C88" s="105" t="s">
        <v>310</v>
      </c>
      <c r="D88" s="105" t="s">
        <v>189</v>
      </c>
      <c r="E88" s="137" t="s">
        <v>76</v>
      </c>
      <c r="F88" s="149">
        <v>277.55</v>
      </c>
      <c r="G88" s="107">
        <v>5.98</v>
      </c>
      <c r="H88" s="107">
        <f t="shared" si="25"/>
        <v>1659.74</v>
      </c>
      <c r="I88" s="106">
        <v>277.55</v>
      </c>
      <c r="J88" s="107">
        <v>7.53</v>
      </c>
      <c r="K88" s="107">
        <f t="shared" si="26"/>
        <v>2089.9499999999998</v>
      </c>
      <c r="L88" s="106">
        <v>277.55</v>
      </c>
      <c r="M88" s="107">
        <v>6.59</v>
      </c>
      <c r="N88" s="150">
        <f t="shared" si="27"/>
        <v>1829.05</v>
      </c>
      <c r="O88" s="142">
        <f t="shared" si="28"/>
        <v>6.7</v>
      </c>
      <c r="P88" s="98">
        <f t="shared" si="29"/>
        <v>1859.58</v>
      </c>
    </row>
    <row r="89" spans="1:16" ht="30" x14ac:dyDescent="0.25">
      <c r="A89" s="104" t="s">
        <v>220</v>
      </c>
      <c r="B89" s="105" t="s">
        <v>365</v>
      </c>
      <c r="C89" s="105" t="s">
        <v>310</v>
      </c>
      <c r="D89" s="105" t="s">
        <v>191</v>
      </c>
      <c r="E89" s="137" t="s">
        <v>76</v>
      </c>
      <c r="F89" s="149">
        <v>277.55</v>
      </c>
      <c r="G89" s="107">
        <v>23.65</v>
      </c>
      <c r="H89" s="107">
        <f t="shared" si="25"/>
        <v>6564.05</v>
      </c>
      <c r="I89" s="106">
        <v>277.55</v>
      </c>
      <c r="J89" s="107">
        <v>32.299999999999997</v>
      </c>
      <c r="K89" s="107">
        <f t="shared" si="26"/>
        <v>8964.86</v>
      </c>
      <c r="L89" s="106">
        <v>277.55</v>
      </c>
      <c r="M89" s="107">
        <v>27.35</v>
      </c>
      <c r="N89" s="150">
        <f t="shared" si="27"/>
        <v>7590.99</v>
      </c>
      <c r="O89" s="142">
        <f t="shared" si="28"/>
        <v>27.766666666666666</v>
      </c>
      <c r="P89" s="98">
        <f t="shared" si="29"/>
        <v>7706.6333333333341</v>
      </c>
    </row>
    <row r="90" spans="1:16" ht="30" x14ac:dyDescent="0.25">
      <c r="A90" s="104" t="s">
        <v>221</v>
      </c>
      <c r="B90" s="105" t="s">
        <v>366</v>
      </c>
      <c r="C90" s="105" t="s">
        <v>302</v>
      </c>
      <c r="D90" s="105" t="s">
        <v>222</v>
      </c>
      <c r="E90" s="137" t="s">
        <v>194</v>
      </c>
      <c r="F90" s="149">
        <v>410.77</v>
      </c>
      <c r="G90" s="107">
        <v>16.21</v>
      </c>
      <c r="H90" s="107">
        <f t="shared" si="25"/>
        <v>6658.58</v>
      </c>
      <c r="I90" s="106">
        <v>410.77</v>
      </c>
      <c r="J90" s="107">
        <v>16.21</v>
      </c>
      <c r="K90" s="107">
        <f t="shared" si="26"/>
        <v>6658.58</v>
      </c>
      <c r="L90" s="106">
        <v>410.77</v>
      </c>
      <c r="M90" s="107">
        <v>16.21</v>
      </c>
      <c r="N90" s="150">
        <f t="shared" si="27"/>
        <v>6658.58</v>
      </c>
      <c r="O90" s="142">
        <f t="shared" si="28"/>
        <v>16.21</v>
      </c>
      <c r="P90" s="98">
        <f t="shared" si="29"/>
        <v>6658.579999999999</v>
      </c>
    </row>
    <row r="91" spans="1:16" ht="45" x14ac:dyDescent="0.25">
      <c r="A91" s="104" t="s">
        <v>223</v>
      </c>
      <c r="B91" s="105" t="s">
        <v>367</v>
      </c>
      <c r="C91" s="105" t="s">
        <v>310</v>
      </c>
      <c r="D91" s="105" t="s">
        <v>196</v>
      </c>
      <c r="E91" s="137" t="s">
        <v>76</v>
      </c>
      <c r="F91" s="149">
        <v>277.55</v>
      </c>
      <c r="G91" s="107">
        <v>69.540000000000006</v>
      </c>
      <c r="H91" s="107">
        <f t="shared" si="25"/>
        <v>19300.82</v>
      </c>
      <c r="I91" s="106">
        <v>277.55</v>
      </c>
      <c r="J91" s="107">
        <v>93.3</v>
      </c>
      <c r="K91" s="107">
        <f t="shared" si="26"/>
        <v>25895.41</v>
      </c>
      <c r="L91" s="106">
        <v>277.55</v>
      </c>
      <c r="M91" s="107">
        <v>87.36</v>
      </c>
      <c r="N91" s="150">
        <f t="shared" si="27"/>
        <v>24246.76</v>
      </c>
      <c r="O91" s="142">
        <f t="shared" si="28"/>
        <v>83.399999999999991</v>
      </c>
      <c r="P91" s="98">
        <f t="shared" si="29"/>
        <v>23147.66333333333</v>
      </c>
    </row>
    <row r="92" spans="1:16" ht="60" x14ac:dyDescent="0.25">
      <c r="A92" s="104" t="s">
        <v>224</v>
      </c>
      <c r="B92" s="105" t="s">
        <v>368</v>
      </c>
      <c r="C92" s="105" t="s">
        <v>310</v>
      </c>
      <c r="D92" s="105" t="s">
        <v>198</v>
      </c>
      <c r="E92" s="137" t="s">
        <v>88</v>
      </c>
      <c r="F92" s="149">
        <v>555.1</v>
      </c>
      <c r="G92" s="107">
        <v>1.1599999999999999</v>
      </c>
      <c r="H92" s="107">
        <f t="shared" si="25"/>
        <v>643.91</v>
      </c>
      <c r="I92" s="106">
        <v>555.1</v>
      </c>
      <c r="J92" s="107">
        <v>1.98</v>
      </c>
      <c r="K92" s="107">
        <f t="shared" si="26"/>
        <v>1099.0899999999999</v>
      </c>
      <c r="L92" s="106">
        <v>555.1</v>
      </c>
      <c r="M92" s="107">
        <v>1.22</v>
      </c>
      <c r="N92" s="150">
        <f t="shared" si="27"/>
        <v>677.22</v>
      </c>
      <c r="O92" s="142">
        <f t="shared" si="28"/>
        <v>1.4533333333333331</v>
      </c>
      <c r="P92" s="98">
        <f t="shared" si="29"/>
        <v>806.74000000000012</v>
      </c>
    </row>
    <row r="93" spans="1:16" ht="45" x14ac:dyDescent="0.25">
      <c r="A93" s="104" t="s">
        <v>225</v>
      </c>
      <c r="B93" s="105" t="s">
        <v>372</v>
      </c>
      <c r="C93" s="105" t="s">
        <v>316</v>
      </c>
      <c r="D93" s="105" t="s">
        <v>226</v>
      </c>
      <c r="E93" s="137" t="s">
        <v>97</v>
      </c>
      <c r="F93" s="149">
        <v>6</v>
      </c>
      <c r="G93" s="107">
        <v>628.30999999999995</v>
      </c>
      <c r="H93" s="107">
        <f t="shared" si="25"/>
        <v>3769.86</v>
      </c>
      <c r="I93" s="106">
        <v>6</v>
      </c>
      <c r="J93" s="107">
        <v>628.30999999999995</v>
      </c>
      <c r="K93" s="107">
        <f t="shared" si="26"/>
        <v>3769.86</v>
      </c>
      <c r="L93" s="106">
        <v>6</v>
      </c>
      <c r="M93" s="107">
        <v>628.30999999999995</v>
      </c>
      <c r="N93" s="150">
        <f t="shared" si="27"/>
        <v>3769.86</v>
      </c>
      <c r="O93" s="142">
        <f t="shared" si="28"/>
        <v>628.30999999999995</v>
      </c>
      <c r="P93" s="98">
        <f t="shared" si="29"/>
        <v>3769.86</v>
      </c>
    </row>
    <row r="94" spans="1:16" ht="30" x14ac:dyDescent="0.25">
      <c r="A94" s="104" t="s">
        <v>227</v>
      </c>
      <c r="B94" s="105" t="s">
        <v>369</v>
      </c>
      <c r="C94" s="105" t="s">
        <v>310</v>
      </c>
      <c r="D94" s="105" t="s">
        <v>200</v>
      </c>
      <c r="E94" s="137" t="s">
        <v>201</v>
      </c>
      <c r="F94" s="149">
        <v>48.556000000000004</v>
      </c>
      <c r="G94" s="107">
        <v>98.2</v>
      </c>
      <c r="H94" s="107">
        <f t="shared" si="25"/>
        <v>4768.1899999999996</v>
      </c>
      <c r="I94" s="106">
        <v>48.556000000000004</v>
      </c>
      <c r="J94" s="107">
        <v>150.53</v>
      </c>
      <c r="K94" s="107">
        <f t="shared" si="26"/>
        <v>7309.13</v>
      </c>
      <c r="L94" s="106">
        <v>48.556000000000004</v>
      </c>
      <c r="M94" s="107">
        <v>101.2</v>
      </c>
      <c r="N94" s="150">
        <f t="shared" si="27"/>
        <v>4913.8599999999997</v>
      </c>
      <c r="O94" s="142">
        <f t="shared" si="28"/>
        <v>116.64333333333333</v>
      </c>
      <c r="P94" s="98">
        <f t="shared" si="29"/>
        <v>5663.7266666666665</v>
      </c>
    </row>
    <row r="95" spans="1:16" x14ac:dyDescent="0.25">
      <c r="A95" s="104" t="s">
        <v>228</v>
      </c>
      <c r="B95" s="105" t="s">
        <v>370</v>
      </c>
      <c r="C95" s="105" t="s">
        <v>302</v>
      </c>
      <c r="D95" s="105" t="s">
        <v>203</v>
      </c>
      <c r="E95" s="137" t="s">
        <v>76</v>
      </c>
      <c r="F95" s="149">
        <v>485.56</v>
      </c>
      <c r="G95" s="107">
        <v>3.4</v>
      </c>
      <c r="H95" s="107">
        <f t="shared" si="25"/>
        <v>1650.9</v>
      </c>
      <c r="I95" s="106">
        <v>485.56</v>
      </c>
      <c r="J95" s="107">
        <v>3.4</v>
      </c>
      <c r="K95" s="107">
        <f t="shared" si="26"/>
        <v>1650.9</v>
      </c>
      <c r="L95" s="106">
        <v>485.56</v>
      </c>
      <c r="M95" s="107">
        <v>3.4</v>
      </c>
      <c r="N95" s="150">
        <f t="shared" si="27"/>
        <v>1650.9</v>
      </c>
      <c r="O95" s="142">
        <f t="shared" si="28"/>
        <v>3.4</v>
      </c>
      <c r="P95" s="98">
        <f t="shared" si="29"/>
        <v>1650.9000000000003</v>
      </c>
    </row>
    <row r="96" spans="1:16" ht="45" x14ac:dyDescent="0.25">
      <c r="A96" s="104" t="s">
        <v>229</v>
      </c>
      <c r="B96" s="105" t="s">
        <v>371</v>
      </c>
      <c r="C96" s="105" t="s">
        <v>310</v>
      </c>
      <c r="D96" s="105" t="s">
        <v>205</v>
      </c>
      <c r="E96" s="137" t="s">
        <v>201</v>
      </c>
      <c r="F96" s="149">
        <v>48.556000000000004</v>
      </c>
      <c r="G96" s="107">
        <v>104.2</v>
      </c>
      <c r="H96" s="107">
        <f t="shared" si="25"/>
        <v>5059.53</v>
      </c>
      <c r="I96" s="106">
        <v>48.556000000000004</v>
      </c>
      <c r="J96" s="107">
        <v>150.30000000000001</v>
      </c>
      <c r="K96" s="107">
        <f t="shared" si="26"/>
        <v>7297.96</v>
      </c>
      <c r="L96" s="106">
        <v>48.556000000000004</v>
      </c>
      <c r="M96" s="107">
        <v>109.3</v>
      </c>
      <c r="N96" s="150">
        <f t="shared" si="27"/>
        <v>5307.17</v>
      </c>
      <c r="O96" s="142">
        <f t="shared" si="28"/>
        <v>121.26666666666667</v>
      </c>
      <c r="P96" s="98">
        <f t="shared" si="29"/>
        <v>5888.22</v>
      </c>
    </row>
    <row r="97" spans="1:16" ht="45" x14ac:dyDescent="0.25">
      <c r="A97" s="126">
        <v>5</v>
      </c>
      <c r="B97" s="127"/>
      <c r="C97" s="127"/>
      <c r="D97" s="127" t="s">
        <v>230</v>
      </c>
      <c r="E97" s="138"/>
      <c r="F97" s="151"/>
      <c r="G97" s="129"/>
      <c r="H97" s="129">
        <f>H98+H103</f>
        <v>64676.09</v>
      </c>
      <c r="I97" s="128"/>
      <c r="J97" s="129"/>
      <c r="K97" s="129">
        <f>K98+K103</f>
        <v>78039.000000000015</v>
      </c>
      <c r="L97" s="128"/>
      <c r="M97" s="129"/>
      <c r="N97" s="152">
        <f>N98+N103</f>
        <v>69930.34</v>
      </c>
      <c r="O97" s="144"/>
      <c r="P97" s="132"/>
    </row>
    <row r="98" spans="1:16" ht="45" x14ac:dyDescent="0.25">
      <c r="A98" s="133" t="s">
        <v>231</v>
      </c>
      <c r="B98" s="134"/>
      <c r="C98" s="134"/>
      <c r="D98" s="134" t="s">
        <v>232</v>
      </c>
      <c r="E98" s="139"/>
      <c r="F98" s="153"/>
      <c r="G98" s="108"/>
      <c r="H98" s="108">
        <f>SUM(H99:H102)</f>
        <v>2861.45</v>
      </c>
      <c r="I98" s="135"/>
      <c r="J98" s="108"/>
      <c r="K98" s="108">
        <f>SUM(K99:K102)</f>
        <v>3553.96</v>
      </c>
      <c r="L98" s="135"/>
      <c r="M98" s="108"/>
      <c r="N98" s="154">
        <f>SUM(N99:N102)</f>
        <v>3129.67</v>
      </c>
      <c r="O98" s="145"/>
      <c r="P98" s="99"/>
    </row>
    <row r="99" spans="1:16" ht="30" x14ac:dyDescent="0.25">
      <c r="A99" s="104" t="s">
        <v>233</v>
      </c>
      <c r="B99" s="105" t="s">
        <v>343</v>
      </c>
      <c r="C99" s="105" t="s">
        <v>310</v>
      </c>
      <c r="D99" s="105" t="s">
        <v>145</v>
      </c>
      <c r="E99" s="137" t="s">
        <v>76</v>
      </c>
      <c r="F99" s="149">
        <v>121.92</v>
      </c>
      <c r="G99" s="107">
        <v>4.2300000000000004</v>
      </c>
      <c r="H99" s="107">
        <f t="shared" ref="H99:H102" si="30">TRUNC(F99*G99,2)</f>
        <v>515.72</v>
      </c>
      <c r="I99" s="106">
        <v>121.92</v>
      </c>
      <c r="J99" s="107">
        <v>6.98</v>
      </c>
      <c r="K99" s="107">
        <f>TRUNC(I99*J99,2)</f>
        <v>851</v>
      </c>
      <c r="L99" s="106">
        <v>121.92</v>
      </c>
      <c r="M99" s="107">
        <v>5.3</v>
      </c>
      <c r="N99" s="150">
        <f t="shared" ref="N99:N102" si="31">TRUNC(L99*M99,2)</f>
        <v>646.16999999999996</v>
      </c>
      <c r="O99" s="142">
        <f t="shared" ref="O99:P102" si="32">AVERAGE(G99,J99,M99)</f>
        <v>5.5033333333333339</v>
      </c>
      <c r="P99" s="98">
        <f t="shared" si="32"/>
        <v>670.96333333333325</v>
      </c>
    </row>
    <row r="100" spans="1:16" ht="30" x14ac:dyDescent="0.25">
      <c r="A100" s="104" t="s">
        <v>234</v>
      </c>
      <c r="B100" s="105" t="s">
        <v>344</v>
      </c>
      <c r="C100" s="105" t="s">
        <v>310</v>
      </c>
      <c r="D100" s="105" t="s">
        <v>147</v>
      </c>
      <c r="E100" s="137" t="s">
        <v>76</v>
      </c>
      <c r="F100" s="149">
        <v>121.92</v>
      </c>
      <c r="G100" s="107">
        <v>1.1399999999999999</v>
      </c>
      <c r="H100" s="107">
        <f t="shared" si="30"/>
        <v>138.97999999999999</v>
      </c>
      <c r="I100" s="106">
        <v>121.92</v>
      </c>
      <c r="J100" s="107">
        <v>1.32</v>
      </c>
      <c r="K100" s="107">
        <f>TRUNC(I100*J100,2)</f>
        <v>160.93</v>
      </c>
      <c r="L100" s="106">
        <v>121.92</v>
      </c>
      <c r="M100" s="107">
        <v>1.2</v>
      </c>
      <c r="N100" s="150">
        <f t="shared" si="31"/>
        <v>146.30000000000001</v>
      </c>
      <c r="O100" s="142">
        <f t="shared" si="32"/>
        <v>1.22</v>
      </c>
      <c r="P100" s="98">
        <f t="shared" si="32"/>
        <v>148.73666666666665</v>
      </c>
    </row>
    <row r="101" spans="1:16" ht="30" x14ac:dyDescent="0.25">
      <c r="A101" s="104" t="s">
        <v>235</v>
      </c>
      <c r="B101" s="105" t="s">
        <v>345</v>
      </c>
      <c r="C101" s="105" t="s">
        <v>310</v>
      </c>
      <c r="D101" s="105" t="s">
        <v>149</v>
      </c>
      <c r="E101" s="137" t="s">
        <v>76</v>
      </c>
      <c r="F101" s="149">
        <v>121.92</v>
      </c>
      <c r="G101" s="107">
        <v>4.2300000000000004</v>
      </c>
      <c r="H101" s="107">
        <f t="shared" si="30"/>
        <v>515.72</v>
      </c>
      <c r="I101" s="106">
        <v>121.92</v>
      </c>
      <c r="J101" s="107">
        <v>6.98</v>
      </c>
      <c r="K101" s="107">
        <f>TRUNC(I101*J101,2)</f>
        <v>851</v>
      </c>
      <c r="L101" s="106">
        <v>121.92</v>
      </c>
      <c r="M101" s="107">
        <v>5.3</v>
      </c>
      <c r="N101" s="150">
        <f t="shared" si="31"/>
        <v>646.16999999999996</v>
      </c>
      <c r="O101" s="142">
        <f t="shared" si="32"/>
        <v>5.5033333333333339</v>
      </c>
      <c r="P101" s="98">
        <f t="shared" si="32"/>
        <v>670.96333333333325</v>
      </c>
    </row>
    <row r="102" spans="1:16" ht="45" x14ac:dyDescent="0.25">
      <c r="A102" s="104" t="s">
        <v>236</v>
      </c>
      <c r="B102" s="105" t="s">
        <v>353</v>
      </c>
      <c r="C102" s="105" t="s">
        <v>316</v>
      </c>
      <c r="D102" s="105" t="s">
        <v>166</v>
      </c>
      <c r="E102" s="137" t="s">
        <v>76</v>
      </c>
      <c r="F102" s="149">
        <v>121.92</v>
      </c>
      <c r="G102" s="107">
        <v>13.87</v>
      </c>
      <c r="H102" s="107">
        <f t="shared" si="30"/>
        <v>1691.03</v>
      </c>
      <c r="I102" s="106">
        <v>121.92</v>
      </c>
      <c r="J102" s="107">
        <v>13.87</v>
      </c>
      <c r="K102" s="107">
        <f>TRUNC(I102*J102,2)</f>
        <v>1691.03</v>
      </c>
      <c r="L102" s="106">
        <v>121.92</v>
      </c>
      <c r="M102" s="107">
        <v>13.87</v>
      </c>
      <c r="N102" s="150">
        <f t="shared" si="31"/>
        <v>1691.03</v>
      </c>
      <c r="O102" s="142">
        <f t="shared" si="32"/>
        <v>13.87</v>
      </c>
      <c r="P102" s="98">
        <f t="shared" si="32"/>
        <v>1691.03</v>
      </c>
    </row>
    <row r="103" spans="1:16" ht="30" x14ac:dyDescent="0.25">
      <c r="A103" s="133" t="s">
        <v>237</v>
      </c>
      <c r="B103" s="134"/>
      <c r="C103" s="134"/>
      <c r="D103" s="134" t="s">
        <v>238</v>
      </c>
      <c r="E103" s="139"/>
      <c r="F103" s="153"/>
      <c r="G103" s="108"/>
      <c r="H103" s="108">
        <f>SUM(H104:H116)</f>
        <v>61814.64</v>
      </c>
      <c r="I103" s="135"/>
      <c r="J103" s="108"/>
      <c r="K103" s="108">
        <f>SUM(K104:K116)</f>
        <v>74485.040000000008</v>
      </c>
      <c r="L103" s="135"/>
      <c r="M103" s="108"/>
      <c r="N103" s="154">
        <f>SUM(N104:N116)</f>
        <v>66800.67</v>
      </c>
      <c r="O103" s="145"/>
      <c r="P103" s="99"/>
    </row>
    <row r="104" spans="1:16" ht="30" x14ac:dyDescent="0.25">
      <c r="A104" s="104" t="s">
        <v>239</v>
      </c>
      <c r="B104" s="105" t="s">
        <v>358</v>
      </c>
      <c r="C104" s="105" t="s">
        <v>310</v>
      </c>
      <c r="D104" s="105" t="s">
        <v>177</v>
      </c>
      <c r="E104" s="137" t="s">
        <v>76</v>
      </c>
      <c r="F104" s="149">
        <v>121.92</v>
      </c>
      <c r="G104" s="107">
        <v>37.200000000000003</v>
      </c>
      <c r="H104" s="107">
        <f t="shared" ref="H104:H116" si="33">TRUNC(F104*G104,2)</f>
        <v>4535.42</v>
      </c>
      <c r="I104" s="106">
        <v>121.92</v>
      </c>
      <c r="J104" s="107">
        <v>65.89</v>
      </c>
      <c r="K104" s="107">
        <f t="shared" ref="K104:K116" si="34">TRUNC(I104*J104,2)</f>
        <v>8033.3</v>
      </c>
      <c r="L104" s="106">
        <v>121.92</v>
      </c>
      <c r="M104" s="107">
        <v>42.52</v>
      </c>
      <c r="N104" s="150">
        <f t="shared" ref="N104:N116" si="35">TRUNC(L104*M104,2)</f>
        <v>5184.03</v>
      </c>
      <c r="O104" s="142">
        <f t="shared" ref="O104:O116" si="36">AVERAGE(G104,J104,M104)</f>
        <v>48.536666666666669</v>
      </c>
      <c r="P104" s="98">
        <f t="shared" ref="P104:P116" si="37">AVERAGE(H104,K104,N104)</f>
        <v>5917.583333333333</v>
      </c>
    </row>
    <row r="105" spans="1:16" ht="30" x14ac:dyDescent="0.25">
      <c r="A105" s="104" t="s">
        <v>240</v>
      </c>
      <c r="B105" s="105" t="s">
        <v>360</v>
      </c>
      <c r="C105" s="105" t="s">
        <v>310</v>
      </c>
      <c r="D105" s="105" t="s">
        <v>181</v>
      </c>
      <c r="E105" s="137" t="s">
        <v>76</v>
      </c>
      <c r="F105" s="149">
        <v>121.92</v>
      </c>
      <c r="G105" s="107">
        <v>5.98</v>
      </c>
      <c r="H105" s="107">
        <f t="shared" si="33"/>
        <v>729.08</v>
      </c>
      <c r="I105" s="106">
        <v>121.92</v>
      </c>
      <c r="J105" s="107">
        <v>7.53</v>
      </c>
      <c r="K105" s="107">
        <f t="shared" si="34"/>
        <v>918.05</v>
      </c>
      <c r="L105" s="106">
        <v>121.92</v>
      </c>
      <c r="M105" s="107">
        <v>6.59</v>
      </c>
      <c r="N105" s="150">
        <f t="shared" si="35"/>
        <v>803.45</v>
      </c>
      <c r="O105" s="142">
        <f t="shared" si="36"/>
        <v>6.7</v>
      </c>
      <c r="P105" s="98">
        <f t="shared" si="37"/>
        <v>816.86</v>
      </c>
    </row>
    <row r="106" spans="1:16" ht="30" x14ac:dyDescent="0.25">
      <c r="A106" s="104" t="s">
        <v>241</v>
      </c>
      <c r="B106" s="105" t="s">
        <v>361</v>
      </c>
      <c r="C106" s="105" t="s">
        <v>310</v>
      </c>
      <c r="D106" s="105" t="s">
        <v>183</v>
      </c>
      <c r="E106" s="137" t="s">
        <v>76</v>
      </c>
      <c r="F106" s="149">
        <v>47.06</v>
      </c>
      <c r="G106" s="107">
        <v>344.5</v>
      </c>
      <c r="H106" s="107">
        <f t="shared" si="33"/>
        <v>16212.17</v>
      </c>
      <c r="I106" s="106">
        <v>47.06</v>
      </c>
      <c r="J106" s="107">
        <v>370.2</v>
      </c>
      <c r="K106" s="107">
        <f t="shared" si="34"/>
        <v>17421.61</v>
      </c>
      <c r="L106" s="106">
        <v>47.06</v>
      </c>
      <c r="M106" s="107">
        <v>358.24</v>
      </c>
      <c r="N106" s="150">
        <f t="shared" si="35"/>
        <v>16858.77</v>
      </c>
      <c r="O106" s="142">
        <f t="shared" si="36"/>
        <v>357.6466666666667</v>
      </c>
      <c r="P106" s="98">
        <f t="shared" si="37"/>
        <v>16830.850000000002</v>
      </c>
    </row>
    <row r="107" spans="1:16" ht="45" x14ac:dyDescent="0.25">
      <c r="A107" s="104" t="s">
        <v>242</v>
      </c>
      <c r="B107" s="105" t="s">
        <v>362</v>
      </c>
      <c r="C107" s="105" t="s">
        <v>310</v>
      </c>
      <c r="D107" s="105" t="s">
        <v>185</v>
      </c>
      <c r="E107" s="137" t="s">
        <v>76</v>
      </c>
      <c r="F107" s="149">
        <v>74.86</v>
      </c>
      <c r="G107" s="107">
        <v>420.3</v>
      </c>
      <c r="H107" s="107">
        <f t="shared" si="33"/>
        <v>31463.65</v>
      </c>
      <c r="I107" s="106">
        <v>74.86</v>
      </c>
      <c r="J107" s="107">
        <v>485.6</v>
      </c>
      <c r="K107" s="107">
        <f t="shared" si="34"/>
        <v>36352.01</v>
      </c>
      <c r="L107" s="106">
        <v>74.86</v>
      </c>
      <c r="M107" s="107">
        <v>453.24</v>
      </c>
      <c r="N107" s="150">
        <f t="shared" si="35"/>
        <v>33929.54</v>
      </c>
      <c r="O107" s="142">
        <f t="shared" si="36"/>
        <v>453.04666666666668</v>
      </c>
      <c r="P107" s="98">
        <f t="shared" si="37"/>
        <v>33915.066666666673</v>
      </c>
    </row>
    <row r="108" spans="1:16" ht="30" x14ac:dyDescent="0.25">
      <c r="A108" s="104" t="s">
        <v>243</v>
      </c>
      <c r="B108" s="105" t="s">
        <v>363</v>
      </c>
      <c r="C108" s="105" t="s">
        <v>310</v>
      </c>
      <c r="D108" s="105" t="s">
        <v>187</v>
      </c>
      <c r="E108" s="137" t="s">
        <v>76</v>
      </c>
      <c r="F108" s="149">
        <v>47.06</v>
      </c>
      <c r="G108" s="107">
        <v>1.85</v>
      </c>
      <c r="H108" s="107">
        <f t="shared" si="33"/>
        <v>87.06</v>
      </c>
      <c r="I108" s="106">
        <v>47.06</v>
      </c>
      <c r="J108" s="107">
        <v>2.0699999999999998</v>
      </c>
      <c r="K108" s="107">
        <f t="shared" si="34"/>
        <v>97.41</v>
      </c>
      <c r="L108" s="106">
        <v>47.06</v>
      </c>
      <c r="M108" s="107">
        <v>1.95</v>
      </c>
      <c r="N108" s="150">
        <f t="shared" si="35"/>
        <v>91.76</v>
      </c>
      <c r="O108" s="142">
        <f t="shared" si="36"/>
        <v>1.9566666666666668</v>
      </c>
      <c r="P108" s="98">
        <f t="shared" si="37"/>
        <v>92.076666666666668</v>
      </c>
    </row>
    <row r="109" spans="1:16" ht="30" x14ac:dyDescent="0.25">
      <c r="A109" s="104" t="s">
        <v>244</v>
      </c>
      <c r="B109" s="105" t="s">
        <v>364</v>
      </c>
      <c r="C109" s="105" t="s">
        <v>310</v>
      </c>
      <c r="D109" s="105" t="s">
        <v>189</v>
      </c>
      <c r="E109" s="137" t="s">
        <v>76</v>
      </c>
      <c r="F109" s="149">
        <v>47.06</v>
      </c>
      <c r="G109" s="107">
        <v>5.98</v>
      </c>
      <c r="H109" s="107">
        <f t="shared" si="33"/>
        <v>281.41000000000003</v>
      </c>
      <c r="I109" s="106">
        <v>47.06</v>
      </c>
      <c r="J109" s="107">
        <v>7.53</v>
      </c>
      <c r="K109" s="107">
        <f t="shared" si="34"/>
        <v>354.36</v>
      </c>
      <c r="L109" s="106">
        <v>47.06</v>
      </c>
      <c r="M109" s="107">
        <v>6.59</v>
      </c>
      <c r="N109" s="150">
        <f t="shared" si="35"/>
        <v>310.12</v>
      </c>
      <c r="O109" s="142">
        <f t="shared" si="36"/>
        <v>6.7</v>
      </c>
      <c r="P109" s="98">
        <f t="shared" si="37"/>
        <v>315.29666666666668</v>
      </c>
    </row>
    <row r="110" spans="1:16" ht="30" x14ac:dyDescent="0.25">
      <c r="A110" s="104" t="s">
        <v>245</v>
      </c>
      <c r="B110" s="105" t="s">
        <v>365</v>
      </c>
      <c r="C110" s="105" t="s">
        <v>310</v>
      </c>
      <c r="D110" s="105" t="s">
        <v>191</v>
      </c>
      <c r="E110" s="137" t="s">
        <v>76</v>
      </c>
      <c r="F110" s="149">
        <v>47.06</v>
      </c>
      <c r="G110" s="107">
        <v>23.65</v>
      </c>
      <c r="H110" s="107">
        <f t="shared" si="33"/>
        <v>1112.96</v>
      </c>
      <c r="I110" s="106">
        <v>47.06</v>
      </c>
      <c r="J110" s="107">
        <v>32.299999999999997</v>
      </c>
      <c r="K110" s="107">
        <f t="shared" si="34"/>
        <v>1520.03</v>
      </c>
      <c r="L110" s="106">
        <v>47.06</v>
      </c>
      <c r="M110" s="107">
        <v>27.35</v>
      </c>
      <c r="N110" s="150">
        <f t="shared" si="35"/>
        <v>1287.0899999999999</v>
      </c>
      <c r="O110" s="142">
        <f t="shared" si="36"/>
        <v>27.766666666666666</v>
      </c>
      <c r="P110" s="98">
        <f t="shared" si="37"/>
        <v>1306.6933333333334</v>
      </c>
    </row>
    <row r="111" spans="1:16" ht="30" x14ac:dyDescent="0.25">
      <c r="A111" s="104" t="s">
        <v>246</v>
      </c>
      <c r="B111" s="105" t="s">
        <v>366</v>
      </c>
      <c r="C111" s="105" t="s">
        <v>302</v>
      </c>
      <c r="D111" s="105" t="s">
        <v>222</v>
      </c>
      <c r="E111" s="137" t="s">
        <v>194</v>
      </c>
      <c r="F111" s="149">
        <v>69.648800000000008</v>
      </c>
      <c r="G111" s="107">
        <v>16.21</v>
      </c>
      <c r="H111" s="107">
        <f t="shared" si="33"/>
        <v>1129</v>
      </c>
      <c r="I111" s="106">
        <v>69.648800000000008</v>
      </c>
      <c r="J111" s="107">
        <v>16.21</v>
      </c>
      <c r="K111" s="107">
        <f t="shared" si="34"/>
        <v>1129</v>
      </c>
      <c r="L111" s="106">
        <v>69.648800000000008</v>
      </c>
      <c r="M111" s="107">
        <v>16.21</v>
      </c>
      <c r="N111" s="150">
        <f t="shared" si="35"/>
        <v>1129</v>
      </c>
      <c r="O111" s="142">
        <f t="shared" si="36"/>
        <v>16.21</v>
      </c>
      <c r="P111" s="98">
        <f t="shared" si="37"/>
        <v>1129</v>
      </c>
    </row>
    <row r="112" spans="1:16" ht="45" x14ac:dyDescent="0.25">
      <c r="A112" s="104" t="s">
        <v>247</v>
      </c>
      <c r="B112" s="105" t="s">
        <v>367</v>
      </c>
      <c r="C112" s="105" t="s">
        <v>310</v>
      </c>
      <c r="D112" s="105" t="s">
        <v>196</v>
      </c>
      <c r="E112" s="137" t="s">
        <v>76</v>
      </c>
      <c r="F112" s="149">
        <v>47.06</v>
      </c>
      <c r="G112" s="107">
        <v>69.540000000000006</v>
      </c>
      <c r="H112" s="107">
        <f t="shared" si="33"/>
        <v>3272.55</v>
      </c>
      <c r="I112" s="106">
        <v>47.06</v>
      </c>
      <c r="J112" s="107">
        <v>93.3</v>
      </c>
      <c r="K112" s="107">
        <f t="shared" si="34"/>
        <v>4390.6899999999996</v>
      </c>
      <c r="L112" s="106">
        <v>47.06</v>
      </c>
      <c r="M112" s="107">
        <v>87.36</v>
      </c>
      <c r="N112" s="150">
        <f t="shared" si="35"/>
        <v>4111.16</v>
      </c>
      <c r="O112" s="142">
        <f t="shared" si="36"/>
        <v>83.399999999999991</v>
      </c>
      <c r="P112" s="98">
        <f t="shared" si="37"/>
        <v>3924.7999999999997</v>
      </c>
    </row>
    <row r="113" spans="1:16" ht="60" x14ac:dyDescent="0.25">
      <c r="A113" s="104" t="s">
        <v>248</v>
      </c>
      <c r="B113" s="105" t="s">
        <v>368</v>
      </c>
      <c r="C113" s="105" t="s">
        <v>310</v>
      </c>
      <c r="D113" s="105" t="s">
        <v>198</v>
      </c>
      <c r="E113" s="137" t="s">
        <v>88</v>
      </c>
      <c r="F113" s="149">
        <v>94.12</v>
      </c>
      <c r="G113" s="107">
        <v>1.1599999999999999</v>
      </c>
      <c r="H113" s="107">
        <f t="shared" si="33"/>
        <v>109.17</v>
      </c>
      <c r="I113" s="106">
        <v>94.12</v>
      </c>
      <c r="J113" s="107">
        <v>1.98</v>
      </c>
      <c r="K113" s="107">
        <f t="shared" si="34"/>
        <v>186.35</v>
      </c>
      <c r="L113" s="106">
        <v>94.12</v>
      </c>
      <c r="M113" s="107">
        <v>1.22</v>
      </c>
      <c r="N113" s="150">
        <f t="shared" si="35"/>
        <v>114.82</v>
      </c>
      <c r="O113" s="142">
        <f t="shared" si="36"/>
        <v>1.4533333333333331</v>
      </c>
      <c r="P113" s="98">
        <f t="shared" si="37"/>
        <v>136.78</v>
      </c>
    </row>
    <row r="114" spans="1:16" ht="30" x14ac:dyDescent="0.25">
      <c r="A114" s="104" t="s">
        <v>249</v>
      </c>
      <c r="B114" s="105" t="s">
        <v>369</v>
      </c>
      <c r="C114" s="105" t="s">
        <v>310</v>
      </c>
      <c r="D114" s="105" t="s">
        <v>200</v>
      </c>
      <c r="E114" s="137" t="s">
        <v>201</v>
      </c>
      <c r="F114" s="149">
        <v>12.192</v>
      </c>
      <c r="G114" s="107">
        <v>98.2</v>
      </c>
      <c r="H114" s="107">
        <f t="shared" si="33"/>
        <v>1197.25</v>
      </c>
      <c r="I114" s="106">
        <v>12.192</v>
      </c>
      <c r="J114" s="107">
        <v>150.53</v>
      </c>
      <c r="K114" s="107">
        <f t="shared" si="34"/>
        <v>1835.26</v>
      </c>
      <c r="L114" s="106">
        <v>12.192</v>
      </c>
      <c r="M114" s="107">
        <v>101.2</v>
      </c>
      <c r="N114" s="150">
        <f t="shared" si="35"/>
        <v>1233.83</v>
      </c>
      <c r="O114" s="142">
        <f t="shared" si="36"/>
        <v>116.64333333333333</v>
      </c>
      <c r="P114" s="98">
        <f t="shared" si="37"/>
        <v>1422.1133333333335</v>
      </c>
    </row>
    <row r="115" spans="1:16" x14ac:dyDescent="0.25">
      <c r="A115" s="104" t="s">
        <v>250</v>
      </c>
      <c r="B115" s="105" t="s">
        <v>370</v>
      </c>
      <c r="C115" s="105" t="s">
        <v>302</v>
      </c>
      <c r="D115" s="105" t="s">
        <v>203</v>
      </c>
      <c r="E115" s="137" t="s">
        <v>76</v>
      </c>
      <c r="F115" s="149">
        <v>121.92</v>
      </c>
      <c r="G115" s="107">
        <v>3.4</v>
      </c>
      <c r="H115" s="107">
        <f t="shared" si="33"/>
        <v>414.52</v>
      </c>
      <c r="I115" s="106">
        <v>121.92</v>
      </c>
      <c r="J115" s="107">
        <v>3.4</v>
      </c>
      <c r="K115" s="107">
        <f t="shared" si="34"/>
        <v>414.52</v>
      </c>
      <c r="L115" s="106">
        <v>121.92</v>
      </c>
      <c r="M115" s="107">
        <v>3.4</v>
      </c>
      <c r="N115" s="150">
        <f t="shared" si="35"/>
        <v>414.52</v>
      </c>
      <c r="O115" s="142">
        <f t="shared" si="36"/>
        <v>3.4</v>
      </c>
      <c r="P115" s="98">
        <f t="shared" si="37"/>
        <v>414.52</v>
      </c>
    </row>
    <row r="116" spans="1:16" ht="45" x14ac:dyDescent="0.25">
      <c r="A116" s="104" t="s">
        <v>251</v>
      </c>
      <c r="B116" s="105" t="s">
        <v>371</v>
      </c>
      <c r="C116" s="105" t="s">
        <v>310</v>
      </c>
      <c r="D116" s="105" t="s">
        <v>205</v>
      </c>
      <c r="E116" s="137" t="s">
        <v>201</v>
      </c>
      <c r="F116" s="149">
        <v>12.192</v>
      </c>
      <c r="G116" s="107">
        <v>104.2</v>
      </c>
      <c r="H116" s="107">
        <f t="shared" si="33"/>
        <v>1270.4000000000001</v>
      </c>
      <c r="I116" s="106">
        <v>12.192</v>
      </c>
      <c r="J116" s="107">
        <v>150.30000000000001</v>
      </c>
      <c r="K116" s="107">
        <f t="shared" si="34"/>
        <v>1832.45</v>
      </c>
      <c r="L116" s="106">
        <v>12.192</v>
      </c>
      <c r="M116" s="107">
        <v>109.3</v>
      </c>
      <c r="N116" s="150">
        <f t="shared" si="35"/>
        <v>1332.58</v>
      </c>
      <c r="O116" s="142">
        <f t="shared" si="36"/>
        <v>121.26666666666667</v>
      </c>
      <c r="P116" s="98">
        <f t="shared" si="37"/>
        <v>1478.4766666666667</v>
      </c>
    </row>
    <row r="117" spans="1:16" ht="30" x14ac:dyDescent="0.25">
      <c r="A117" s="126">
        <v>6</v>
      </c>
      <c r="B117" s="127"/>
      <c r="C117" s="127"/>
      <c r="D117" s="127" t="s">
        <v>252</v>
      </c>
      <c r="E117" s="138"/>
      <c r="F117" s="151"/>
      <c r="G117" s="129"/>
      <c r="H117" s="129">
        <f>H118+H123</f>
        <v>69303.790000000008</v>
      </c>
      <c r="I117" s="128"/>
      <c r="J117" s="129"/>
      <c r="K117" s="129">
        <f>K118+K123</f>
        <v>82530.709999999992</v>
      </c>
      <c r="L117" s="128"/>
      <c r="M117" s="129"/>
      <c r="N117" s="152">
        <f>N118+N123</f>
        <v>74855.540000000008</v>
      </c>
      <c r="O117" s="144"/>
      <c r="P117" s="132"/>
    </row>
    <row r="118" spans="1:16" ht="30" x14ac:dyDescent="0.25">
      <c r="A118" s="133" t="s">
        <v>253</v>
      </c>
      <c r="B118" s="134"/>
      <c r="C118" s="134"/>
      <c r="D118" s="134" t="s">
        <v>254</v>
      </c>
      <c r="E118" s="139"/>
      <c r="F118" s="153"/>
      <c r="G118" s="108"/>
      <c r="H118" s="108">
        <f>SUM(H119:H122)</f>
        <v>2893.6</v>
      </c>
      <c r="I118" s="135"/>
      <c r="J118" s="108"/>
      <c r="K118" s="108">
        <f>SUM(K119:K122)</f>
        <v>3593.89</v>
      </c>
      <c r="L118" s="135"/>
      <c r="M118" s="108"/>
      <c r="N118" s="154">
        <f>SUM(N119:N122)</f>
        <v>3164.83</v>
      </c>
      <c r="O118" s="145"/>
      <c r="P118" s="99"/>
    </row>
    <row r="119" spans="1:16" ht="30" x14ac:dyDescent="0.25">
      <c r="A119" s="104" t="s">
        <v>255</v>
      </c>
      <c r="B119" s="105" t="s">
        <v>343</v>
      </c>
      <c r="C119" s="105" t="s">
        <v>310</v>
      </c>
      <c r="D119" s="105" t="s">
        <v>145</v>
      </c>
      <c r="E119" s="137" t="s">
        <v>76</v>
      </c>
      <c r="F119" s="149">
        <v>123.29</v>
      </c>
      <c r="G119" s="107">
        <v>4.2300000000000004</v>
      </c>
      <c r="H119" s="107">
        <f t="shared" ref="H119:H122" si="38">TRUNC(F119*G119,2)</f>
        <v>521.51</v>
      </c>
      <c r="I119" s="106">
        <v>123.29</v>
      </c>
      <c r="J119" s="107">
        <v>6.98</v>
      </c>
      <c r="K119" s="107">
        <f>TRUNC(I119*J119,2)</f>
        <v>860.56</v>
      </c>
      <c r="L119" s="106">
        <v>123.29</v>
      </c>
      <c r="M119" s="107">
        <v>5.3</v>
      </c>
      <c r="N119" s="150">
        <f t="shared" ref="N119:N122" si="39">TRUNC(L119*M119,2)</f>
        <v>653.42999999999995</v>
      </c>
      <c r="O119" s="142">
        <f t="shared" ref="O119:P122" si="40">AVERAGE(G119,J119,M119)</f>
        <v>5.5033333333333339</v>
      </c>
      <c r="P119" s="98">
        <f t="shared" si="40"/>
        <v>678.5</v>
      </c>
    </row>
    <row r="120" spans="1:16" ht="30" x14ac:dyDescent="0.25">
      <c r="A120" s="104" t="s">
        <v>256</v>
      </c>
      <c r="B120" s="105" t="s">
        <v>344</v>
      </c>
      <c r="C120" s="105" t="s">
        <v>310</v>
      </c>
      <c r="D120" s="105" t="s">
        <v>147</v>
      </c>
      <c r="E120" s="137" t="s">
        <v>76</v>
      </c>
      <c r="F120" s="149">
        <v>123.29</v>
      </c>
      <c r="G120" s="107">
        <v>1.1399999999999999</v>
      </c>
      <c r="H120" s="107">
        <f t="shared" si="38"/>
        <v>140.55000000000001</v>
      </c>
      <c r="I120" s="106">
        <v>123.29</v>
      </c>
      <c r="J120" s="107">
        <v>1.32</v>
      </c>
      <c r="K120" s="107">
        <f>TRUNC(I120*J120,2)</f>
        <v>162.74</v>
      </c>
      <c r="L120" s="106">
        <v>123.29</v>
      </c>
      <c r="M120" s="107">
        <v>1.2</v>
      </c>
      <c r="N120" s="150">
        <f t="shared" si="39"/>
        <v>147.94</v>
      </c>
      <c r="O120" s="142">
        <f t="shared" si="40"/>
        <v>1.22</v>
      </c>
      <c r="P120" s="98">
        <f t="shared" si="40"/>
        <v>150.41</v>
      </c>
    </row>
    <row r="121" spans="1:16" ht="30" x14ac:dyDescent="0.25">
      <c r="A121" s="104" t="s">
        <v>257</v>
      </c>
      <c r="B121" s="105" t="s">
        <v>345</v>
      </c>
      <c r="C121" s="105" t="s">
        <v>310</v>
      </c>
      <c r="D121" s="105" t="s">
        <v>149</v>
      </c>
      <c r="E121" s="137" t="s">
        <v>76</v>
      </c>
      <c r="F121" s="149">
        <v>123.29</v>
      </c>
      <c r="G121" s="107">
        <v>4.2300000000000004</v>
      </c>
      <c r="H121" s="107">
        <f t="shared" si="38"/>
        <v>521.51</v>
      </c>
      <c r="I121" s="106">
        <v>123.29</v>
      </c>
      <c r="J121" s="107">
        <v>6.98</v>
      </c>
      <c r="K121" s="107">
        <f>TRUNC(I121*J121,2)</f>
        <v>860.56</v>
      </c>
      <c r="L121" s="106">
        <v>123.29</v>
      </c>
      <c r="M121" s="107">
        <v>5.3</v>
      </c>
      <c r="N121" s="150">
        <f t="shared" si="39"/>
        <v>653.42999999999995</v>
      </c>
      <c r="O121" s="142">
        <f t="shared" si="40"/>
        <v>5.5033333333333339</v>
      </c>
      <c r="P121" s="98">
        <f t="shared" si="40"/>
        <v>678.5</v>
      </c>
    </row>
    <row r="122" spans="1:16" ht="45" x14ac:dyDescent="0.25">
      <c r="A122" s="104" t="s">
        <v>258</v>
      </c>
      <c r="B122" s="105" t="s">
        <v>353</v>
      </c>
      <c r="C122" s="105" t="s">
        <v>316</v>
      </c>
      <c r="D122" s="105" t="s">
        <v>166</v>
      </c>
      <c r="E122" s="137" t="s">
        <v>76</v>
      </c>
      <c r="F122" s="149">
        <v>123.29</v>
      </c>
      <c r="G122" s="107">
        <v>13.87</v>
      </c>
      <c r="H122" s="107">
        <f t="shared" si="38"/>
        <v>1710.03</v>
      </c>
      <c r="I122" s="106">
        <v>123.29</v>
      </c>
      <c r="J122" s="107">
        <v>13.87</v>
      </c>
      <c r="K122" s="107">
        <f>TRUNC(I122*J122,2)</f>
        <v>1710.03</v>
      </c>
      <c r="L122" s="106">
        <v>123.29</v>
      </c>
      <c r="M122" s="107">
        <v>13.87</v>
      </c>
      <c r="N122" s="150">
        <f t="shared" si="39"/>
        <v>1710.03</v>
      </c>
      <c r="O122" s="142">
        <f t="shared" si="40"/>
        <v>13.87</v>
      </c>
      <c r="P122" s="98">
        <f t="shared" si="40"/>
        <v>1710.03</v>
      </c>
    </row>
    <row r="123" spans="1:16" ht="30" x14ac:dyDescent="0.25">
      <c r="A123" s="133" t="s">
        <v>259</v>
      </c>
      <c r="B123" s="134"/>
      <c r="C123" s="134"/>
      <c r="D123" s="134" t="s">
        <v>260</v>
      </c>
      <c r="E123" s="139"/>
      <c r="F123" s="153"/>
      <c r="G123" s="108"/>
      <c r="H123" s="108">
        <f>SUM(H124:H135)</f>
        <v>66410.19</v>
      </c>
      <c r="I123" s="135"/>
      <c r="J123" s="108"/>
      <c r="K123" s="108">
        <f>SUM(K124:K135)</f>
        <v>78936.819999999992</v>
      </c>
      <c r="L123" s="135"/>
      <c r="M123" s="108"/>
      <c r="N123" s="154">
        <f>SUM(N124:N135)</f>
        <v>71690.710000000006</v>
      </c>
      <c r="O123" s="145"/>
      <c r="P123" s="99"/>
    </row>
    <row r="124" spans="1:16" ht="30" x14ac:dyDescent="0.25">
      <c r="A124" s="104" t="s">
        <v>261</v>
      </c>
      <c r="B124" s="105" t="s">
        <v>358</v>
      </c>
      <c r="C124" s="105" t="s">
        <v>310</v>
      </c>
      <c r="D124" s="105" t="s">
        <v>177</v>
      </c>
      <c r="E124" s="137" t="s">
        <v>76</v>
      </c>
      <c r="F124" s="149">
        <v>123.29</v>
      </c>
      <c r="G124" s="107">
        <v>37.200000000000003</v>
      </c>
      <c r="H124" s="107">
        <f t="shared" ref="H124:H135" si="41">TRUNC(F124*G124,2)</f>
        <v>4586.38</v>
      </c>
      <c r="I124" s="106">
        <v>123.29</v>
      </c>
      <c r="J124" s="107">
        <v>65.89</v>
      </c>
      <c r="K124" s="107">
        <f t="shared" ref="K124:K135" si="42">TRUNC(I124*J124,2)</f>
        <v>8123.57</v>
      </c>
      <c r="L124" s="106">
        <v>123.29</v>
      </c>
      <c r="M124" s="107">
        <v>42.52</v>
      </c>
      <c r="N124" s="150">
        <f t="shared" ref="N124:N135" si="43">TRUNC(L124*M124,2)</f>
        <v>5242.29</v>
      </c>
      <c r="O124" s="142">
        <f t="shared" ref="O124:O135" si="44">AVERAGE(G124,J124,M124)</f>
        <v>48.536666666666669</v>
      </c>
      <c r="P124" s="98">
        <f t="shared" ref="P124:P135" si="45">AVERAGE(H124,K124,N124)</f>
        <v>5984.0800000000008</v>
      </c>
    </row>
    <row r="125" spans="1:16" ht="30" x14ac:dyDescent="0.25">
      <c r="A125" s="104" t="s">
        <v>262</v>
      </c>
      <c r="B125" s="105" t="s">
        <v>360</v>
      </c>
      <c r="C125" s="105" t="s">
        <v>310</v>
      </c>
      <c r="D125" s="105" t="s">
        <v>181</v>
      </c>
      <c r="E125" s="137" t="s">
        <v>76</v>
      </c>
      <c r="F125" s="149">
        <v>123.29</v>
      </c>
      <c r="G125" s="107">
        <v>5.98</v>
      </c>
      <c r="H125" s="107">
        <f t="shared" si="41"/>
        <v>737.27</v>
      </c>
      <c r="I125" s="106">
        <v>123.29</v>
      </c>
      <c r="J125" s="107">
        <v>7.53</v>
      </c>
      <c r="K125" s="107">
        <f t="shared" si="42"/>
        <v>928.37</v>
      </c>
      <c r="L125" s="106">
        <v>123.29</v>
      </c>
      <c r="M125" s="107">
        <v>6.59</v>
      </c>
      <c r="N125" s="150">
        <f t="shared" si="43"/>
        <v>812.48</v>
      </c>
      <c r="O125" s="142">
        <f t="shared" si="44"/>
        <v>6.7</v>
      </c>
      <c r="P125" s="98">
        <f t="shared" si="45"/>
        <v>826.04</v>
      </c>
    </row>
    <row r="126" spans="1:16" ht="30" x14ac:dyDescent="0.25">
      <c r="A126" s="104" t="s">
        <v>263</v>
      </c>
      <c r="B126" s="105" t="s">
        <v>361</v>
      </c>
      <c r="C126" s="105" t="s">
        <v>310</v>
      </c>
      <c r="D126" s="105" t="s">
        <v>183</v>
      </c>
      <c r="E126" s="137" t="s">
        <v>76</v>
      </c>
      <c r="F126" s="149">
        <v>123.29</v>
      </c>
      <c r="G126" s="107">
        <v>344.5</v>
      </c>
      <c r="H126" s="107">
        <f t="shared" si="41"/>
        <v>42473.4</v>
      </c>
      <c r="I126" s="106">
        <v>123.29</v>
      </c>
      <c r="J126" s="107">
        <v>370.2</v>
      </c>
      <c r="K126" s="107">
        <f t="shared" si="42"/>
        <v>45641.95</v>
      </c>
      <c r="L126" s="106">
        <v>123.29</v>
      </c>
      <c r="M126" s="107">
        <v>358.24</v>
      </c>
      <c r="N126" s="150">
        <f t="shared" si="43"/>
        <v>44167.4</v>
      </c>
      <c r="O126" s="142">
        <f t="shared" si="44"/>
        <v>357.6466666666667</v>
      </c>
      <c r="P126" s="98">
        <f t="shared" si="45"/>
        <v>44094.25</v>
      </c>
    </row>
    <row r="127" spans="1:16" ht="30" x14ac:dyDescent="0.25">
      <c r="A127" s="104" t="s">
        <v>264</v>
      </c>
      <c r="B127" s="105" t="s">
        <v>363</v>
      </c>
      <c r="C127" s="105" t="s">
        <v>310</v>
      </c>
      <c r="D127" s="105" t="s">
        <v>187</v>
      </c>
      <c r="E127" s="137" t="s">
        <v>76</v>
      </c>
      <c r="F127" s="149">
        <v>123.29</v>
      </c>
      <c r="G127" s="107">
        <v>1.85</v>
      </c>
      <c r="H127" s="107">
        <f t="shared" si="41"/>
        <v>228.08</v>
      </c>
      <c r="I127" s="106">
        <v>123.29</v>
      </c>
      <c r="J127" s="107">
        <v>2.0699999999999998</v>
      </c>
      <c r="K127" s="107">
        <f t="shared" si="42"/>
        <v>255.21</v>
      </c>
      <c r="L127" s="106">
        <v>123.29</v>
      </c>
      <c r="M127" s="107">
        <v>1.95</v>
      </c>
      <c r="N127" s="150">
        <f t="shared" si="43"/>
        <v>240.41</v>
      </c>
      <c r="O127" s="142">
        <f t="shared" si="44"/>
        <v>1.9566666666666668</v>
      </c>
      <c r="P127" s="98">
        <f t="shared" si="45"/>
        <v>241.23333333333335</v>
      </c>
    </row>
    <row r="128" spans="1:16" ht="30" x14ac:dyDescent="0.25">
      <c r="A128" s="104" t="s">
        <v>265</v>
      </c>
      <c r="B128" s="105" t="s">
        <v>364</v>
      </c>
      <c r="C128" s="105" t="s">
        <v>310</v>
      </c>
      <c r="D128" s="105" t="s">
        <v>189</v>
      </c>
      <c r="E128" s="137" t="s">
        <v>76</v>
      </c>
      <c r="F128" s="149">
        <v>123.29</v>
      </c>
      <c r="G128" s="107">
        <v>5.98</v>
      </c>
      <c r="H128" s="107">
        <f t="shared" si="41"/>
        <v>737.27</v>
      </c>
      <c r="I128" s="106">
        <v>123.29</v>
      </c>
      <c r="J128" s="107">
        <v>7.53</v>
      </c>
      <c r="K128" s="107">
        <f t="shared" si="42"/>
        <v>928.37</v>
      </c>
      <c r="L128" s="106">
        <v>123.29</v>
      </c>
      <c r="M128" s="107">
        <v>6.59</v>
      </c>
      <c r="N128" s="150">
        <f t="shared" si="43"/>
        <v>812.48</v>
      </c>
      <c r="O128" s="142">
        <f t="shared" si="44"/>
        <v>6.7</v>
      </c>
      <c r="P128" s="98">
        <f t="shared" si="45"/>
        <v>826.04</v>
      </c>
    </row>
    <row r="129" spans="1:16" ht="30" x14ac:dyDescent="0.25">
      <c r="A129" s="104" t="s">
        <v>266</v>
      </c>
      <c r="B129" s="105" t="s">
        <v>365</v>
      </c>
      <c r="C129" s="105" t="s">
        <v>310</v>
      </c>
      <c r="D129" s="105" t="s">
        <v>191</v>
      </c>
      <c r="E129" s="137" t="s">
        <v>76</v>
      </c>
      <c r="F129" s="149">
        <v>123.29</v>
      </c>
      <c r="G129" s="107">
        <v>23.65</v>
      </c>
      <c r="H129" s="107">
        <f t="shared" si="41"/>
        <v>2915.8</v>
      </c>
      <c r="I129" s="106">
        <v>123.29</v>
      </c>
      <c r="J129" s="107">
        <v>32.299999999999997</v>
      </c>
      <c r="K129" s="107">
        <f t="shared" si="42"/>
        <v>3982.26</v>
      </c>
      <c r="L129" s="106">
        <v>123.29</v>
      </c>
      <c r="M129" s="107">
        <v>27.35</v>
      </c>
      <c r="N129" s="150">
        <f t="shared" si="43"/>
        <v>3371.98</v>
      </c>
      <c r="O129" s="142">
        <f t="shared" si="44"/>
        <v>27.766666666666666</v>
      </c>
      <c r="P129" s="98">
        <f t="shared" si="45"/>
        <v>3423.3466666666668</v>
      </c>
    </row>
    <row r="130" spans="1:16" ht="45" x14ac:dyDescent="0.25">
      <c r="A130" s="104" t="s">
        <v>267</v>
      </c>
      <c r="B130" s="105" t="s">
        <v>366</v>
      </c>
      <c r="C130" s="105" t="s">
        <v>302</v>
      </c>
      <c r="D130" s="105" t="s">
        <v>268</v>
      </c>
      <c r="E130" s="137" t="s">
        <v>194</v>
      </c>
      <c r="F130" s="149">
        <v>182.4692</v>
      </c>
      <c r="G130" s="107">
        <v>16.21</v>
      </c>
      <c r="H130" s="107">
        <f t="shared" si="41"/>
        <v>2957.82</v>
      </c>
      <c r="I130" s="106">
        <v>182.4692</v>
      </c>
      <c r="J130" s="107">
        <v>16.21</v>
      </c>
      <c r="K130" s="107">
        <f t="shared" si="42"/>
        <v>2957.82</v>
      </c>
      <c r="L130" s="106">
        <v>182.4692</v>
      </c>
      <c r="M130" s="107">
        <v>16.21</v>
      </c>
      <c r="N130" s="150">
        <f t="shared" si="43"/>
        <v>2957.82</v>
      </c>
      <c r="O130" s="142">
        <f t="shared" si="44"/>
        <v>16.21</v>
      </c>
      <c r="P130" s="98">
        <f t="shared" si="45"/>
        <v>2957.82</v>
      </c>
    </row>
    <row r="131" spans="1:16" ht="45" x14ac:dyDescent="0.25">
      <c r="A131" s="104" t="s">
        <v>269</v>
      </c>
      <c r="B131" s="105" t="s">
        <v>367</v>
      </c>
      <c r="C131" s="105" t="s">
        <v>310</v>
      </c>
      <c r="D131" s="105" t="s">
        <v>196</v>
      </c>
      <c r="E131" s="137" t="s">
        <v>76</v>
      </c>
      <c r="F131" s="149">
        <v>123.29</v>
      </c>
      <c r="G131" s="107">
        <v>69.540000000000006</v>
      </c>
      <c r="H131" s="107">
        <f t="shared" si="41"/>
        <v>8573.58</v>
      </c>
      <c r="I131" s="106">
        <v>123.29</v>
      </c>
      <c r="J131" s="107">
        <v>93.3</v>
      </c>
      <c r="K131" s="107">
        <f t="shared" si="42"/>
        <v>11502.95</v>
      </c>
      <c r="L131" s="106">
        <v>123.29</v>
      </c>
      <c r="M131" s="107">
        <v>87.36</v>
      </c>
      <c r="N131" s="150">
        <f t="shared" si="43"/>
        <v>10770.61</v>
      </c>
      <c r="O131" s="142">
        <f t="shared" si="44"/>
        <v>83.399999999999991</v>
      </c>
      <c r="P131" s="98">
        <f t="shared" si="45"/>
        <v>10282.379999999999</v>
      </c>
    </row>
    <row r="132" spans="1:16" ht="60" x14ac:dyDescent="0.25">
      <c r="A132" s="104" t="s">
        <v>270</v>
      </c>
      <c r="B132" s="105" t="s">
        <v>368</v>
      </c>
      <c r="C132" s="105" t="s">
        <v>310</v>
      </c>
      <c r="D132" s="105" t="s">
        <v>198</v>
      </c>
      <c r="E132" s="137" t="s">
        <v>88</v>
      </c>
      <c r="F132" s="149">
        <v>246.58</v>
      </c>
      <c r="G132" s="107">
        <v>1.1599999999999999</v>
      </c>
      <c r="H132" s="107">
        <f t="shared" si="41"/>
        <v>286.02999999999997</v>
      </c>
      <c r="I132" s="106">
        <v>246.58</v>
      </c>
      <c r="J132" s="107">
        <v>1.98</v>
      </c>
      <c r="K132" s="107">
        <f t="shared" si="42"/>
        <v>488.22</v>
      </c>
      <c r="L132" s="106">
        <v>246.58</v>
      </c>
      <c r="M132" s="107">
        <v>1.22</v>
      </c>
      <c r="N132" s="150">
        <f t="shared" si="43"/>
        <v>300.82</v>
      </c>
      <c r="O132" s="142">
        <f t="shared" si="44"/>
        <v>1.4533333333333331</v>
      </c>
      <c r="P132" s="98">
        <f t="shared" si="45"/>
        <v>358.35666666666663</v>
      </c>
    </row>
    <row r="133" spans="1:16" ht="30" x14ac:dyDescent="0.25">
      <c r="A133" s="104" t="s">
        <v>271</v>
      </c>
      <c r="B133" s="105" t="s">
        <v>369</v>
      </c>
      <c r="C133" s="105" t="s">
        <v>310</v>
      </c>
      <c r="D133" s="105" t="s">
        <v>200</v>
      </c>
      <c r="E133" s="137" t="s">
        <v>201</v>
      </c>
      <c r="F133" s="149">
        <v>12.329000000000001</v>
      </c>
      <c r="G133" s="107">
        <v>98.2</v>
      </c>
      <c r="H133" s="107">
        <f t="shared" si="41"/>
        <v>1210.7</v>
      </c>
      <c r="I133" s="106">
        <v>12.329000000000001</v>
      </c>
      <c r="J133" s="107">
        <v>150.53</v>
      </c>
      <c r="K133" s="107">
        <f t="shared" si="42"/>
        <v>1855.88</v>
      </c>
      <c r="L133" s="106">
        <v>12.329000000000001</v>
      </c>
      <c r="M133" s="107">
        <v>101.2</v>
      </c>
      <c r="N133" s="150">
        <f t="shared" si="43"/>
        <v>1247.69</v>
      </c>
      <c r="O133" s="142">
        <f t="shared" si="44"/>
        <v>116.64333333333333</v>
      </c>
      <c r="P133" s="98">
        <f t="shared" si="45"/>
        <v>1438.0900000000001</v>
      </c>
    </row>
    <row r="134" spans="1:16" x14ac:dyDescent="0.25">
      <c r="A134" s="104" t="s">
        <v>272</v>
      </c>
      <c r="B134" s="105" t="s">
        <v>370</v>
      </c>
      <c r="C134" s="105" t="s">
        <v>302</v>
      </c>
      <c r="D134" s="105" t="s">
        <v>203</v>
      </c>
      <c r="E134" s="137" t="s">
        <v>76</v>
      </c>
      <c r="F134" s="149">
        <v>123.29</v>
      </c>
      <c r="G134" s="107">
        <v>3.4</v>
      </c>
      <c r="H134" s="107">
        <f t="shared" si="41"/>
        <v>419.18</v>
      </c>
      <c r="I134" s="106">
        <v>123.29</v>
      </c>
      <c r="J134" s="107">
        <v>3.4</v>
      </c>
      <c r="K134" s="107">
        <f t="shared" si="42"/>
        <v>419.18</v>
      </c>
      <c r="L134" s="106">
        <v>123.29</v>
      </c>
      <c r="M134" s="107">
        <v>3.4</v>
      </c>
      <c r="N134" s="150">
        <f t="shared" si="43"/>
        <v>419.18</v>
      </c>
      <c r="O134" s="142">
        <f t="shared" si="44"/>
        <v>3.4</v>
      </c>
      <c r="P134" s="98">
        <f t="shared" si="45"/>
        <v>419.18</v>
      </c>
    </row>
    <row r="135" spans="1:16" ht="45" x14ac:dyDescent="0.25">
      <c r="A135" s="104" t="s">
        <v>273</v>
      </c>
      <c r="B135" s="105" t="s">
        <v>371</v>
      </c>
      <c r="C135" s="105" t="s">
        <v>310</v>
      </c>
      <c r="D135" s="105" t="s">
        <v>205</v>
      </c>
      <c r="E135" s="137" t="s">
        <v>201</v>
      </c>
      <c r="F135" s="149">
        <v>12.329000000000001</v>
      </c>
      <c r="G135" s="107">
        <v>104.2</v>
      </c>
      <c r="H135" s="107">
        <f t="shared" si="41"/>
        <v>1284.68</v>
      </c>
      <c r="I135" s="106">
        <v>12.329000000000001</v>
      </c>
      <c r="J135" s="107">
        <v>150.30000000000001</v>
      </c>
      <c r="K135" s="107">
        <f t="shared" si="42"/>
        <v>1853.04</v>
      </c>
      <c r="L135" s="106">
        <v>12.329000000000001</v>
      </c>
      <c r="M135" s="107">
        <v>109.3</v>
      </c>
      <c r="N135" s="150">
        <f t="shared" si="43"/>
        <v>1347.55</v>
      </c>
      <c r="O135" s="142">
        <f t="shared" si="44"/>
        <v>121.26666666666667</v>
      </c>
      <c r="P135" s="98">
        <f t="shared" si="45"/>
        <v>1495.0900000000001</v>
      </c>
    </row>
    <row r="136" spans="1:16" ht="30" x14ac:dyDescent="0.25">
      <c r="A136" s="126">
        <v>7</v>
      </c>
      <c r="B136" s="127"/>
      <c r="C136" s="127"/>
      <c r="D136" s="127" t="s">
        <v>388</v>
      </c>
      <c r="E136" s="138"/>
      <c r="F136" s="151"/>
      <c r="G136" s="129"/>
      <c r="H136" s="129">
        <f>SUM(H137:H148)</f>
        <v>287921.50999999995</v>
      </c>
      <c r="I136" s="128"/>
      <c r="J136" s="129"/>
      <c r="K136" s="129">
        <f>SUM(K137:K148)</f>
        <v>404449.22</v>
      </c>
      <c r="L136" s="128"/>
      <c r="M136" s="129"/>
      <c r="N136" s="152">
        <f>SUM(N137:N148)</f>
        <v>330208.07999999996</v>
      </c>
      <c r="O136" s="144"/>
      <c r="P136" s="132"/>
    </row>
    <row r="137" spans="1:16" ht="60" x14ac:dyDescent="0.25">
      <c r="A137" s="104" t="s">
        <v>274</v>
      </c>
      <c r="B137" s="105" t="s">
        <v>373</v>
      </c>
      <c r="C137" s="105" t="s">
        <v>302</v>
      </c>
      <c r="D137" s="105" t="s">
        <v>275</v>
      </c>
      <c r="E137" s="137" t="s">
        <v>152</v>
      </c>
      <c r="F137" s="149">
        <v>271.32</v>
      </c>
      <c r="G137" s="107">
        <v>96.29</v>
      </c>
      <c r="H137" s="107">
        <f t="shared" ref="H137:H147" si="46">TRUNC(F137*G137,2)</f>
        <v>26125.4</v>
      </c>
      <c r="I137" s="106">
        <v>271.32</v>
      </c>
      <c r="J137" s="107">
        <v>96.29</v>
      </c>
      <c r="K137" s="107">
        <f t="shared" ref="K137:K147" si="47">TRUNC(I137*J137,2)</f>
        <v>26125.4</v>
      </c>
      <c r="L137" s="106">
        <v>271.32</v>
      </c>
      <c r="M137" s="107">
        <v>96.29</v>
      </c>
      <c r="N137" s="150">
        <f t="shared" ref="N137:N147" si="48">TRUNC(L137*M137,2)</f>
        <v>26125.4</v>
      </c>
      <c r="O137" s="142">
        <f t="shared" ref="O137:O148" si="49">AVERAGE(G137,J137,M137)</f>
        <v>96.29</v>
      </c>
      <c r="P137" s="98">
        <f t="shared" ref="P137:P148" si="50">AVERAGE(H137,K137,N137)</f>
        <v>26125.400000000005</v>
      </c>
    </row>
    <row r="138" spans="1:16" ht="75" x14ac:dyDescent="0.25">
      <c r="A138" s="104" t="s">
        <v>276</v>
      </c>
      <c r="B138" s="105" t="s">
        <v>374</v>
      </c>
      <c r="C138" s="105" t="s">
        <v>302</v>
      </c>
      <c r="D138" s="105" t="s">
        <v>277</v>
      </c>
      <c r="E138" s="137" t="s">
        <v>152</v>
      </c>
      <c r="F138" s="149">
        <v>87.56</v>
      </c>
      <c r="G138" s="107">
        <v>208.21</v>
      </c>
      <c r="H138" s="107">
        <f t="shared" si="46"/>
        <v>18230.86</v>
      </c>
      <c r="I138" s="106">
        <v>87.56</v>
      </c>
      <c r="J138" s="107">
        <v>208.21</v>
      </c>
      <c r="K138" s="107">
        <f t="shared" si="47"/>
        <v>18230.86</v>
      </c>
      <c r="L138" s="106">
        <v>87.56</v>
      </c>
      <c r="M138" s="107">
        <v>208.21</v>
      </c>
      <c r="N138" s="150">
        <f t="shared" si="48"/>
        <v>18230.86</v>
      </c>
      <c r="O138" s="142">
        <f t="shared" si="49"/>
        <v>208.21</v>
      </c>
      <c r="P138" s="98">
        <f t="shared" si="50"/>
        <v>18230.86</v>
      </c>
    </row>
    <row r="139" spans="1:16" ht="30" x14ac:dyDescent="0.25">
      <c r="A139" s="104" t="s">
        <v>278</v>
      </c>
      <c r="B139" s="105" t="s">
        <v>375</v>
      </c>
      <c r="C139" s="105" t="s">
        <v>310</v>
      </c>
      <c r="D139" s="105" t="s">
        <v>279</v>
      </c>
      <c r="E139" s="137" t="s">
        <v>88</v>
      </c>
      <c r="F139" s="149">
        <v>358.97</v>
      </c>
      <c r="G139" s="107">
        <v>25.3</v>
      </c>
      <c r="H139" s="107">
        <f t="shared" si="46"/>
        <v>9081.94</v>
      </c>
      <c r="I139" s="106">
        <v>358.97</v>
      </c>
      <c r="J139" s="107">
        <v>50.2</v>
      </c>
      <c r="K139" s="107">
        <f t="shared" si="47"/>
        <v>18020.29</v>
      </c>
      <c r="L139" s="106">
        <v>358.97</v>
      </c>
      <c r="M139" s="107">
        <v>32.6</v>
      </c>
      <c r="N139" s="150">
        <f t="shared" si="48"/>
        <v>11702.42</v>
      </c>
      <c r="O139" s="142">
        <f t="shared" si="49"/>
        <v>36.033333333333331</v>
      </c>
      <c r="P139" s="98">
        <f t="shared" si="50"/>
        <v>12934.883333333333</v>
      </c>
    </row>
    <row r="140" spans="1:16" ht="30" x14ac:dyDescent="0.25">
      <c r="A140" s="104" t="s">
        <v>280</v>
      </c>
      <c r="B140" s="105" t="s">
        <v>376</v>
      </c>
      <c r="C140" s="105" t="s">
        <v>310</v>
      </c>
      <c r="D140" s="105" t="s">
        <v>281</v>
      </c>
      <c r="E140" s="137" t="s">
        <v>88</v>
      </c>
      <c r="F140" s="149">
        <v>345.55</v>
      </c>
      <c r="G140" s="107">
        <v>36.979999999999997</v>
      </c>
      <c r="H140" s="107">
        <f t="shared" si="46"/>
        <v>12778.43</v>
      </c>
      <c r="I140" s="106">
        <v>345.55</v>
      </c>
      <c r="J140" s="107">
        <v>72.2</v>
      </c>
      <c r="K140" s="107">
        <f t="shared" si="47"/>
        <v>24948.71</v>
      </c>
      <c r="L140" s="106">
        <v>345.55</v>
      </c>
      <c r="M140" s="107">
        <v>52.3</v>
      </c>
      <c r="N140" s="150">
        <f t="shared" si="48"/>
        <v>18072.259999999998</v>
      </c>
      <c r="O140" s="142">
        <f t="shared" si="49"/>
        <v>53.826666666666675</v>
      </c>
      <c r="P140" s="98">
        <f t="shared" si="50"/>
        <v>18599.8</v>
      </c>
    </row>
    <row r="141" spans="1:16" ht="60" x14ac:dyDescent="0.25">
      <c r="A141" s="104" t="s">
        <v>282</v>
      </c>
      <c r="B141" s="105" t="s">
        <v>377</v>
      </c>
      <c r="C141" s="105" t="s">
        <v>316</v>
      </c>
      <c r="D141" s="105" t="s">
        <v>283</v>
      </c>
      <c r="E141" s="137" t="s">
        <v>97</v>
      </c>
      <c r="F141" s="149">
        <v>2</v>
      </c>
      <c r="G141" s="107">
        <v>600</v>
      </c>
      <c r="H141" s="107">
        <f t="shared" si="46"/>
        <v>1200</v>
      </c>
      <c r="I141" s="106">
        <v>2</v>
      </c>
      <c r="J141" s="107">
        <v>600</v>
      </c>
      <c r="K141" s="107">
        <f t="shared" si="47"/>
        <v>1200</v>
      </c>
      <c r="L141" s="106">
        <v>2</v>
      </c>
      <c r="M141" s="107">
        <v>600</v>
      </c>
      <c r="N141" s="150">
        <f t="shared" si="48"/>
        <v>1200</v>
      </c>
      <c r="O141" s="142">
        <f t="shared" si="49"/>
        <v>600</v>
      </c>
      <c r="P141" s="98">
        <f t="shared" si="50"/>
        <v>1200</v>
      </c>
    </row>
    <row r="142" spans="1:16" ht="30" x14ac:dyDescent="0.25">
      <c r="A142" s="104" t="s">
        <v>284</v>
      </c>
      <c r="B142" s="105" t="s">
        <v>378</v>
      </c>
      <c r="C142" s="105" t="s">
        <v>320</v>
      </c>
      <c r="D142" s="105" t="s">
        <v>285</v>
      </c>
      <c r="E142" s="137" t="s">
        <v>76</v>
      </c>
      <c r="F142" s="149">
        <v>22</v>
      </c>
      <c r="G142" s="107">
        <v>1255.92</v>
      </c>
      <c r="H142" s="107">
        <f t="shared" si="46"/>
        <v>27630.240000000002</v>
      </c>
      <c r="I142" s="106">
        <v>22</v>
      </c>
      <c r="J142" s="107">
        <v>1255.92</v>
      </c>
      <c r="K142" s="107">
        <f t="shared" si="47"/>
        <v>27630.240000000002</v>
      </c>
      <c r="L142" s="106">
        <v>22</v>
      </c>
      <c r="M142" s="107">
        <v>1255.92</v>
      </c>
      <c r="N142" s="150">
        <f t="shared" si="48"/>
        <v>27630.240000000002</v>
      </c>
      <c r="O142" s="142">
        <f t="shared" si="49"/>
        <v>1255.92</v>
      </c>
      <c r="P142" s="98">
        <f t="shared" si="50"/>
        <v>27630.240000000002</v>
      </c>
    </row>
    <row r="143" spans="1:16" ht="60" x14ac:dyDescent="0.25">
      <c r="A143" s="104" t="s">
        <v>286</v>
      </c>
      <c r="B143" s="105" t="s">
        <v>379</v>
      </c>
      <c r="C143" s="105" t="s">
        <v>310</v>
      </c>
      <c r="D143" s="105" t="s">
        <v>287</v>
      </c>
      <c r="E143" s="137" t="s">
        <v>88</v>
      </c>
      <c r="F143" s="149">
        <v>180</v>
      </c>
      <c r="G143" s="107">
        <v>284.5</v>
      </c>
      <c r="H143" s="107">
        <f t="shared" si="46"/>
        <v>51210</v>
      </c>
      <c r="I143" s="106">
        <v>180</v>
      </c>
      <c r="J143" s="107">
        <v>340.2</v>
      </c>
      <c r="K143" s="107">
        <f t="shared" si="47"/>
        <v>61236</v>
      </c>
      <c r="L143" s="106">
        <v>180</v>
      </c>
      <c r="M143" s="107">
        <v>313.83999999999997</v>
      </c>
      <c r="N143" s="150">
        <f t="shared" si="48"/>
        <v>56491.199999999997</v>
      </c>
      <c r="O143" s="142">
        <f t="shared" si="49"/>
        <v>312.84666666666664</v>
      </c>
      <c r="P143" s="98">
        <f t="shared" si="50"/>
        <v>56312.4</v>
      </c>
    </row>
    <row r="144" spans="1:16" ht="45" x14ac:dyDescent="0.25">
      <c r="A144" s="104" t="s">
        <v>288</v>
      </c>
      <c r="B144" s="105" t="s">
        <v>380</v>
      </c>
      <c r="C144" s="105" t="s">
        <v>310</v>
      </c>
      <c r="D144" s="105" t="s">
        <v>289</v>
      </c>
      <c r="E144" s="137" t="s">
        <v>88</v>
      </c>
      <c r="F144" s="149">
        <v>774</v>
      </c>
      <c r="G144" s="107">
        <v>62.56</v>
      </c>
      <c r="H144" s="107">
        <f t="shared" si="46"/>
        <v>48421.440000000002</v>
      </c>
      <c r="I144" s="106">
        <v>774</v>
      </c>
      <c r="J144" s="107">
        <v>111.98</v>
      </c>
      <c r="K144" s="107">
        <f t="shared" si="47"/>
        <v>86672.52</v>
      </c>
      <c r="L144" s="106">
        <v>774</v>
      </c>
      <c r="M144" s="107">
        <v>95.3</v>
      </c>
      <c r="N144" s="150">
        <f t="shared" si="48"/>
        <v>73762.2</v>
      </c>
      <c r="O144" s="142">
        <f t="shared" si="49"/>
        <v>89.946666666666673</v>
      </c>
      <c r="P144" s="98">
        <f t="shared" si="50"/>
        <v>69618.720000000016</v>
      </c>
    </row>
    <row r="145" spans="1:16" ht="60" x14ac:dyDescent="0.25">
      <c r="A145" s="104" t="s">
        <v>290</v>
      </c>
      <c r="B145" s="105" t="s">
        <v>381</v>
      </c>
      <c r="C145" s="105" t="s">
        <v>310</v>
      </c>
      <c r="D145" s="105" t="s">
        <v>291</v>
      </c>
      <c r="E145" s="137" t="s">
        <v>76</v>
      </c>
      <c r="F145" s="149">
        <v>810</v>
      </c>
      <c r="G145" s="107">
        <v>105</v>
      </c>
      <c r="H145" s="107">
        <f t="shared" si="46"/>
        <v>85050</v>
      </c>
      <c r="I145" s="106">
        <v>810</v>
      </c>
      <c r="J145" s="107">
        <v>163.19999999999999</v>
      </c>
      <c r="K145" s="107">
        <f t="shared" si="47"/>
        <v>132192</v>
      </c>
      <c r="L145" s="106">
        <v>810</v>
      </c>
      <c r="M145" s="107">
        <v>109.63</v>
      </c>
      <c r="N145" s="150">
        <f t="shared" si="48"/>
        <v>88800.3</v>
      </c>
      <c r="O145" s="142">
        <f t="shared" si="49"/>
        <v>125.94333333333333</v>
      </c>
      <c r="P145" s="98">
        <f t="shared" si="50"/>
        <v>102014.09999999999</v>
      </c>
    </row>
    <row r="146" spans="1:16" ht="30" x14ac:dyDescent="0.25">
      <c r="A146" s="104" t="s">
        <v>292</v>
      </c>
      <c r="B146" s="105" t="s">
        <v>382</v>
      </c>
      <c r="C146" s="105" t="s">
        <v>383</v>
      </c>
      <c r="D146" s="105" t="s">
        <v>293</v>
      </c>
      <c r="E146" s="137" t="s">
        <v>152</v>
      </c>
      <c r="F146" s="149">
        <v>87.56</v>
      </c>
      <c r="G146" s="107">
        <v>20.51</v>
      </c>
      <c r="H146" s="107">
        <f t="shared" si="46"/>
        <v>1795.85</v>
      </c>
      <c r="I146" s="106">
        <v>87.56</v>
      </c>
      <c r="J146" s="107">
        <v>20.51</v>
      </c>
      <c r="K146" s="107">
        <f t="shared" si="47"/>
        <v>1795.85</v>
      </c>
      <c r="L146" s="106">
        <v>87.56</v>
      </c>
      <c r="M146" s="107">
        <v>20.51</v>
      </c>
      <c r="N146" s="150">
        <f t="shared" si="48"/>
        <v>1795.85</v>
      </c>
      <c r="O146" s="142">
        <f t="shared" si="49"/>
        <v>20.51</v>
      </c>
      <c r="P146" s="98">
        <f t="shared" si="50"/>
        <v>1795.8499999999997</v>
      </c>
    </row>
    <row r="147" spans="1:16" ht="30" x14ac:dyDescent="0.25">
      <c r="A147" s="104" t="s">
        <v>294</v>
      </c>
      <c r="B147" s="105" t="s">
        <v>384</v>
      </c>
      <c r="C147" s="105" t="s">
        <v>383</v>
      </c>
      <c r="D147" s="105" t="s">
        <v>295</v>
      </c>
      <c r="E147" s="137" t="s">
        <v>152</v>
      </c>
      <c r="F147" s="149">
        <v>271.32</v>
      </c>
      <c r="G147" s="107">
        <v>15.2</v>
      </c>
      <c r="H147" s="107">
        <f t="shared" si="46"/>
        <v>4124.0600000000004</v>
      </c>
      <c r="I147" s="106">
        <v>271.32</v>
      </c>
      <c r="J147" s="107">
        <v>15.2</v>
      </c>
      <c r="K147" s="107">
        <f t="shared" si="47"/>
        <v>4124.0600000000004</v>
      </c>
      <c r="L147" s="106">
        <v>271.32</v>
      </c>
      <c r="M147" s="107">
        <v>15.2</v>
      </c>
      <c r="N147" s="150">
        <f t="shared" si="48"/>
        <v>4124.0600000000004</v>
      </c>
      <c r="O147" s="142">
        <f t="shared" si="49"/>
        <v>15.199999999999998</v>
      </c>
      <c r="P147" s="98">
        <f t="shared" si="50"/>
        <v>4124.0600000000004</v>
      </c>
    </row>
    <row r="148" spans="1:16" ht="30.75" thickBot="1" x14ac:dyDescent="0.3">
      <c r="A148" s="109" t="s">
        <v>296</v>
      </c>
      <c r="B148" s="110">
        <v>97640</v>
      </c>
      <c r="C148" s="110" t="s">
        <v>385</v>
      </c>
      <c r="D148" s="110" t="s">
        <v>297</v>
      </c>
      <c r="E148" s="140" t="s">
        <v>132</v>
      </c>
      <c r="F148" s="155">
        <v>1525.7</v>
      </c>
      <c r="G148" s="112">
        <v>1.49</v>
      </c>
      <c r="H148" s="112">
        <v>2273.29</v>
      </c>
      <c r="I148" s="111">
        <v>1525.7</v>
      </c>
      <c r="J148" s="112">
        <v>1.49</v>
      </c>
      <c r="K148" s="112">
        <v>2273.29</v>
      </c>
      <c r="L148" s="111">
        <v>1525.7</v>
      </c>
      <c r="M148" s="112">
        <v>1.49</v>
      </c>
      <c r="N148" s="156">
        <v>2273.29</v>
      </c>
      <c r="O148" s="146">
        <f t="shared" si="49"/>
        <v>1.49</v>
      </c>
      <c r="P148" s="100">
        <f t="shared" si="50"/>
        <v>2273.29</v>
      </c>
    </row>
    <row r="149" spans="1:16" ht="30" x14ac:dyDescent="0.25">
      <c r="G149" s="114" t="s">
        <v>391</v>
      </c>
      <c r="H149" s="115">
        <v>2927122.11</v>
      </c>
      <c r="J149" s="114" t="s">
        <v>391</v>
      </c>
      <c r="K149" s="115">
        <v>3381348.97</v>
      </c>
      <c r="M149" s="114" t="s">
        <v>391</v>
      </c>
      <c r="N149" s="118">
        <v>3099009.87</v>
      </c>
      <c r="O149" s="114" t="s">
        <v>391</v>
      </c>
      <c r="P149" s="115">
        <f>AVERAGE(H149,K149,N149)</f>
        <v>3135826.9833333329</v>
      </c>
    </row>
    <row r="150" spans="1:16" ht="30" x14ac:dyDescent="0.25">
      <c r="G150" s="114" t="s">
        <v>392</v>
      </c>
      <c r="H150" s="115">
        <v>825448.43</v>
      </c>
      <c r="J150" s="114" t="s">
        <v>392</v>
      </c>
      <c r="K150" s="115">
        <v>953540.4</v>
      </c>
      <c r="M150" s="114" t="s">
        <v>392</v>
      </c>
      <c r="N150" s="118">
        <v>873920.78</v>
      </c>
      <c r="O150" s="114" t="s">
        <v>392</v>
      </c>
      <c r="P150" s="115">
        <f>AVERAGE(H150,K150,N150)</f>
        <v>884303.20333333348</v>
      </c>
    </row>
    <row r="151" spans="1:16" ht="15.75" thickBot="1" x14ac:dyDescent="0.3">
      <c r="G151" s="116" t="s">
        <v>393</v>
      </c>
      <c r="H151" s="117">
        <v>3752570.54</v>
      </c>
      <c r="I151" s="103"/>
      <c r="J151" s="116" t="s">
        <v>393</v>
      </c>
      <c r="K151" s="117">
        <v>4334889.37</v>
      </c>
      <c r="M151" s="116" t="s">
        <v>393</v>
      </c>
      <c r="N151" s="119">
        <v>3972930.65</v>
      </c>
      <c r="O151" s="116" t="s">
        <v>393</v>
      </c>
      <c r="P151" s="117">
        <f>SUM(P149,P150)</f>
        <v>4020130.1866666665</v>
      </c>
    </row>
  </sheetData>
  <mergeCells count="7">
    <mergeCell ref="O2:P2"/>
    <mergeCell ref="O1:P1"/>
    <mergeCell ref="F2:H2"/>
    <mergeCell ref="A1:E2"/>
    <mergeCell ref="I2:K2"/>
    <mergeCell ref="L2:N2"/>
    <mergeCell ref="F1:N1"/>
  </mergeCells>
  <pageMargins left="0.51181102362204722" right="0.51181102362204722" top="0.78740157480314965" bottom="0.78740157480314965" header="0.31496062992125984" footer="0.31496062992125984"/>
  <pageSetup scale="41" orientation="landscape" r:id="rId1"/>
  <rowBreaks count="4" manualBreakCount="4">
    <brk id="24" max="16383" man="1"/>
    <brk id="41" max="16383" man="1"/>
    <brk id="75" max="16383" man="1"/>
    <brk id="11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30AC1-7898-4479-978D-5A8852F74F53}">
  <dimension ref="B1:D14"/>
  <sheetViews>
    <sheetView showGridLines="0" topLeftCell="A5" zoomScale="130" zoomScaleNormal="130" workbookViewId="0">
      <selection activeCell="B5" sqref="B5:B6"/>
    </sheetView>
  </sheetViews>
  <sheetFormatPr defaultColWidth="9.140625" defaultRowHeight="15" x14ac:dyDescent="0.25"/>
  <cols>
    <col min="1" max="1" width="2.5703125" style="52" customWidth="1"/>
    <col min="2" max="2" width="8.140625" style="52" bestFit="1" customWidth="1"/>
    <col min="3" max="3" width="36.7109375" style="52" customWidth="1"/>
    <col min="4" max="4" width="32.5703125" style="52" customWidth="1"/>
    <col min="5" max="16384" width="9.140625" style="52"/>
  </cols>
  <sheetData>
    <row r="1" spans="2:4" ht="15.75" thickBot="1" x14ac:dyDescent="0.3"/>
    <row r="2" spans="2:4" x14ac:dyDescent="0.25">
      <c r="B2" s="71" t="s">
        <v>408</v>
      </c>
      <c r="C2" s="70" t="str">
        <f>[1]CRONOGRAMA!E2</f>
        <v>Ministério do Meio Ambiente e Mudança do Clima</v>
      </c>
      <c r="D2" s="69"/>
    </row>
    <row r="3" spans="2:4" ht="15.75" thickBot="1" x14ac:dyDescent="0.3">
      <c r="B3" s="68" t="s">
        <v>407</v>
      </c>
      <c r="C3" s="52" t="str">
        <f>[1]CRONOGRAMA!C3</f>
        <v>Reforma da cobertura do Bl. "B" da Esplanada dos Ministérios em Brasília/DF</v>
      </c>
      <c r="D3" s="67"/>
    </row>
    <row r="4" spans="2:4" ht="15.75" thickBot="1" x14ac:dyDescent="0.3">
      <c r="B4" s="314" t="s">
        <v>406</v>
      </c>
      <c r="C4" s="315"/>
      <c r="D4" s="316"/>
    </row>
    <row r="5" spans="2:4" x14ac:dyDescent="0.25">
      <c r="B5" s="317" t="s">
        <v>405</v>
      </c>
      <c r="C5" s="319" t="s">
        <v>45</v>
      </c>
      <c r="D5" s="321" t="s">
        <v>404</v>
      </c>
    </row>
    <row r="6" spans="2:4" x14ac:dyDescent="0.25">
      <c r="B6" s="318"/>
      <c r="C6" s="320"/>
      <c r="D6" s="322"/>
    </row>
    <row r="7" spans="2:4" x14ac:dyDescent="0.25">
      <c r="B7" s="66">
        <v>1</v>
      </c>
      <c r="C7" s="57" t="str">
        <f>[1]CRONOGRAMA!C6</f>
        <v>ADMINISTRAÇÃO LOCAL DA OBRA</v>
      </c>
      <c r="D7" s="65" t="s">
        <v>403</v>
      </c>
    </row>
    <row r="8" spans="2:4" ht="30" x14ac:dyDescent="0.25">
      <c r="B8" s="61">
        <v>2</v>
      </c>
      <c r="C8" s="60" t="str">
        <f>[1]CRONOGRAMA!C8</f>
        <v>PROTEÇÕES E INSTALAÇÕES PROVISÓRIAS PARA O SERVIÇO</v>
      </c>
      <c r="D8" s="59">
        <v>4</v>
      </c>
    </row>
    <row r="9" spans="2:4" ht="30" customHeight="1" x14ac:dyDescent="0.25">
      <c r="B9" s="64">
        <v>3</v>
      </c>
      <c r="C9" s="63" t="str">
        <f>[1]CRONOGRAMA!C10</f>
        <v>IMPERMEABILIZAÇÃO DA LAJE DE COBERTURA DO TELHADO</v>
      </c>
      <c r="D9" s="62">
        <v>5</v>
      </c>
    </row>
    <row r="10" spans="2:4" ht="60" x14ac:dyDescent="0.25">
      <c r="B10" s="61">
        <v>4</v>
      </c>
      <c r="C10" s="60" t="str">
        <f>[1]CRONOGRAMA!C12</f>
        <v>IMPERMEABILIZAÇÃO DAS LAJES DE COBERTURA (LAJE RESERVATÓRIO ALA NORTE, LAJE CASA DEMÁQUINAS, LAJE RESERVATÓRIO ALA SUL)</v>
      </c>
      <c r="D10" s="59">
        <v>5</v>
      </c>
    </row>
    <row r="11" spans="2:4" ht="45" x14ac:dyDescent="0.25">
      <c r="B11" s="58">
        <v>5</v>
      </c>
      <c r="C11" s="57" t="str">
        <f>[1]CRONOGRAMA!C14</f>
        <v>IMPERMEABILIZAÇÃO DAS LAJES DE COBERTURA DAS CAIXAS DE ESCADAS (ALA NORTE, ALA SUL)</v>
      </c>
      <c r="D11" s="56">
        <v>5</v>
      </c>
    </row>
    <row r="12" spans="2:4" ht="30" x14ac:dyDescent="0.25">
      <c r="B12" s="61">
        <v>6</v>
      </c>
      <c r="C12" s="60" t="str">
        <f>[1]CRONOGRAMA!C16</f>
        <v>IMPERMEABILIZAÇÃO DAS LAJES DAS MARQUISES FACHADA LESTE</v>
      </c>
      <c r="D12" s="59">
        <v>5</v>
      </c>
    </row>
    <row r="13" spans="2:4" ht="30.75" thickBot="1" x14ac:dyDescent="0.3">
      <c r="B13" s="58">
        <v>7</v>
      </c>
      <c r="C13" s="57" t="str">
        <f>[1]CRONOGRAMA!C18</f>
        <v>INSTALAÇÕES HIDRAÚLICAS / ELÉTRICAS / SPDA / CLIMATIZAÇÃO / FORRO</v>
      </c>
      <c r="D13" s="56" t="s">
        <v>402</v>
      </c>
    </row>
    <row r="14" spans="2:4" ht="15.75" thickBot="1" x14ac:dyDescent="0.3">
      <c r="B14" s="55" t="s">
        <v>401</v>
      </c>
      <c r="C14" s="54" t="s">
        <v>400</v>
      </c>
      <c r="D14" s="53">
        <f>'[2]CRONO c media mercado Sede II'!D24</f>
        <v>1</v>
      </c>
    </row>
  </sheetData>
  <mergeCells count="4">
    <mergeCell ref="B4:D4"/>
    <mergeCell ref="B5:B6"/>
    <mergeCell ref="C5:C6"/>
    <mergeCell ref="D5:D6"/>
  </mergeCells>
  <pageMargins left="0.11811023622047245" right="0.11811023622047245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63CEA-A792-4F74-8CBA-D0C447865562}">
  <sheetPr>
    <pageSetUpPr fitToPage="1"/>
  </sheetPr>
  <dimension ref="A1:S138"/>
  <sheetViews>
    <sheetView showGridLines="0" view="pageBreakPreview" zoomScale="60" zoomScaleNormal="40" workbookViewId="0">
      <pane ySplit="3" topLeftCell="A84" activePane="bottomLeft" state="frozen"/>
      <selection pane="bottomLeft" sqref="A1:E2"/>
    </sheetView>
  </sheetViews>
  <sheetFormatPr defaultColWidth="9.140625" defaultRowHeight="15" x14ac:dyDescent="0.25"/>
  <cols>
    <col min="1" max="1" width="6.140625" style="97" bestFit="1" customWidth="1"/>
    <col min="2" max="2" width="13.85546875" style="97" bestFit="1" customWidth="1"/>
    <col min="3" max="3" width="13.7109375" style="97" bestFit="1" customWidth="1"/>
    <col min="4" max="4" width="58.42578125" style="97" customWidth="1"/>
    <col min="5" max="5" width="9.28515625" style="97" bestFit="1" customWidth="1"/>
    <col min="6" max="6" width="9.28515625" style="101" hidden="1" customWidth="1"/>
    <col min="7" max="7" width="19.5703125" style="224" hidden="1" customWidth="1"/>
    <col min="8" max="8" width="15.42578125" style="224" hidden="1" customWidth="1"/>
    <col min="9" max="9" width="9.28515625" style="97" hidden="1" customWidth="1"/>
    <col min="10" max="10" width="13.85546875" style="97" hidden="1" customWidth="1"/>
    <col min="11" max="11" width="15.42578125" style="97" hidden="1" customWidth="1"/>
    <col min="12" max="12" width="9.28515625" style="97" hidden="1" customWidth="1"/>
    <col min="13" max="13" width="13.85546875" style="97" hidden="1" customWidth="1"/>
    <col min="14" max="14" width="15.42578125" style="97" hidden="1" customWidth="1"/>
    <col min="15" max="15" width="22.7109375" style="103" customWidth="1"/>
    <col min="16" max="16" width="18.85546875" style="103" customWidth="1"/>
    <col min="17" max="17" width="12.85546875" style="97" bestFit="1" customWidth="1"/>
    <col min="18" max="18" width="19.42578125" style="97" customWidth="1"/>
    <col min="19" max="19" width="14" style="97" customWidth="1"/>
    <col min="20" max="16384" width="9.140625" style="97"/>
  </cols>
  <sheetData>
    <row r="1" spans="1:19" ht="24" customHeight="1" thickBot="1" x14ac:dyDescent="0.3">
      <c r="A1" s="323" t="s">
        <v>412</v>
      </c>
      <c r="B1" s="324"/>
      <c r="C1" s="324"/>
      <c r="D1" s="325"/>
      <c r="E1" s="325"/>
      <c r="F1" s="51"/>
      <c r="G1" s="329" t="s">
        <v>2</v>
      </c>
      <c r="H1" s="330"/>
      <c r="I1" s="330"/>
      <c r="J1" s="330"/>
      <c r="K1" s="330"/>
      <c r="L1" s="330"/>
      <c r="M1" s="330"/>
      <c r="N1" s="330"/>
      <c r="O1" s="331" t="s">
        <v>38</v>
      </c>
      <c r="P1" s="332"/>
    </row>
    <row r="2" spans="1:19" ht="42" customHeight="1" thickBot="1" x14ac:dyDescent="0.3">
      <c r="A2" s="326"/>
      <c r="B2" s="327"/>
      <c r="C2" s="327"/>
      <c r="D2" s="328"/>
      <c r="E2" s="328"/>
      <c r="F2" s="333" t="s">
        <v>299</v>
      </c>
      <c r="G2" s="333"/>
      <c r="H2" s="334"/>
      <c r="I2" s="335" t="s">
        <v>44</v>
      </c>
      <c r="J2" s="333"/>
      <c r="K2" s="336"/>
      <c r="L2" s="337" t="s">
        <v>298</v>
      </c>
      <c r="M2" s="333"/>
      <c r="N2" s="333"/>
      <c r="O2" s="338" t="s">
        <v>3</v>
      </c>
      <c r="P2" s="339"/>
    </row>
    <row r="3" spans="1:19" s="113" customFormat="1" ht="30.75" customHeight="1" thickBot="1" x14ac:dyDescent="0.3">
      <c r="A3" s="231" t="s">
        <v>5</v>
      </c>
      <c r="B3" s="232"/>
      <c r="C3" s="232"/>
      <c r="D3" s="232" t="s">
        <v>45</v>
      </c>
      <c r="E3" s="232" t="s">
        <v>46</v>
      </c>
      <c r="F3" s="233" t="s">
        <v>47</v>
      </c>
      <c r="G3" s="234" t="s">
        <v>48</v>
      </c>
      <c r="H3" s="234" t="s">
        <v>49</v>
      </c>
      <c r="I3" s="233" t="s">
        <v>47</v>
      </c>
      <c r="J3" s="234" t="s">
        <v>48</v>
      </c>
      <c r="K3" s="234" t="s">
        <v>49</v>
      </c>
      <c r="L3" s="233" t="s">
        <v>47</v>
      </c>
      <c r="M3" s="234" t="s">
        <v>48</v>
      </c>
      <c r="N3" s="235" t="s">
        <v>49</v>
      </c>
      <c r="O3" s="189" t="s">
        <v>7</v>
      </c>
      <c r="P3" s="190" t="s">
        <v>1</v>
      </c>
      <c r="Q3" s="236" t="s">
        <v>399</v>
      </c>
      <c r="R3" s="232" t="s">
        <v>398</v>
      </c>
      <c r="S3" s="237" t="s">
        <v>397</v>
      </c>
    </row>
    <row r="4" spans="1:19" ht="30" x14ac:dyDescent="0.25">
      <c r="A4" s="191" t="s">
        <v>182</v>
      </c>
      <c r="B4" s="185" t="s">
        <v>361</v>
      </c>
      <c r="C4" s="185" t="s">
        <v>310</v>
      </c>
      <c r="D4" s="185" t="s">
        <v>183</v>
      </c>
      <c r="E4" s="185" t="s">
        <v>76</v>
      </c>
      <c r="F4" s="192">
        <v>1595.23</v>
      </c>
      <c r="G4" s="193">
        <v>344.5</v>
      </c>
      <c r="H4" s="193">
        <f t="shared" ref="H4:H44" si="0">TRUNC(F4*G4,2)</f>
        <v>549556.73</v>
      </c>
      <c r="I4" s="192">
        <v>1595.23</v>
      </c>
      <c r="J4" s="193">
        <v>370.2</v>
      </c>
      <c r="K4" s="193">
        <f t="shared" ref="K4:K9" si="1">TRUNC(I4*J4,2)</f>
        <v>590554.14</v>
      </c>
      <c r="L4" s="192">
        <v>1595.23</v>
      </c>
      <c r="M4" s="193">
        <v>358.24</v>
      </c>
      <c r="N4" s="194">
        <f t="shared" ref="N4:N9" si="2">TRUNC(L4*M4,2)</f>
        <v>571475.18999999994</v>
      </c>
      <c r="O4" s="186">
        <f t="shared" ref="O4:O35" si="3">AVERAGE(G4,J4,M4)</f>
        <v>357.6466666666667</v>
      </c>
      <c r="P4" s="187">
        <f t="shared" ref="P4:P35" si="4">AVERAGE(H4,K4,N4)</f>
        <v>570528.68666666665</v>
      </c>
      <c r="Q4" s="195">
        <f t="shared" ref="Q4:Q35" si="5">P4/$P$135</f>
        <v>0.18193882816207033</v>
      </c>
      <c r="R4" s="196">
        <f>Q4</f>
        <v>0.18193882816207033</v>
      </c>
      <c r="S4" s="188" t="s">
        <v>396</v>
      </c>
    </row>
    <row r="5" spans="1:19" ht="30" x14ac:dyDescent="0.25">
      <c r="A5" s="197" t="s">
        <v>184</v>
      </c>
      <c r="B5" s="168" t="s">
        <v>362</v>
      </c>
      <c r="C5" s="168" t="s">
        <v>310</v>
      </c>
      <c r="D5" s="168" t="s">
        <v>185</v>
      </c>
      <c r="E5" s="168" t="s">
        <v>76</v>
      </c>
      <c r="F5" s="198">
        <v>385.6</v>
      </c>
      <c r="G5" s="199">
        <v>420.3</v>
      </c>
      <c r="H5" s="199">
        <f t="shared" si="0"/>
        <v>162067.68</v>
      </c>
      <c r="I5" s="198">
        <v>385.6</v>
      </c>
      <c r="J5" s="199">
        <v>485.6</v>
      </c>
      <c r="K5" s="199">
        <f t="shared" si="1"/>
        <v>187247.35999999999</v>
      </c>
      <c r="L5" s="198">
        <v>385.6</v>
      </c>
      <c r="M5" s="199">
        <v>453.24</v>
      </c>
      <c r="N5" s="200">
        <f t="shared" si="2"/>
        <v>174769.34</v>
      </c>
      <c r="O5" s="171">
        <f t="shared" si="3"/>
        <v>453.04666666666668</v>
      </c>
      <c r="P5" s="172">
        <f t="shared" si="4"/>
        <v>174694.79333333333</v>
      </c>
      <c r="Q5" s="201">
        <f t="shared" si="5"/>
        <v>5.570932142041702E-2</v>
      </c>
      <c r="R5" s="202">
        <f t="shared" ref="R5:R36" si="6">R4+Q5</f>
        <v>0.23764814958248734</v>
      </c>
      <c r="S5" s="180" t="s">
        <v>396</v>
      </c>
    </row>
    <row r="6" spans="1:19" ht="30" x14ac:dyDescent="0.25">
      <c r="A6" s="197" t="s">
        <v>195</v>
      </c>
      <c r="B6" s="168" t="s">
        <v>367</v>
      </c>
      <c r="C6" s="168" t="s">
        <v>310</v>
      </c>
      <c r="D6" s="168" t="s">
        <v>196</v>
      </c>
      <c r="E6" s="168" t="s">
        <v>76</v>
      </c>
      <c r="F6" s="198">
        <v>1595.23</v>
      </c>
      <c r="G6" s="199">
        <v>69.540000000000006</v>
      </c>
      <c r="H6" s="199">
        <f t="shared" si="0"/>
        <v>110932.29</v>
      </c>
      <c r="I6" s="198">
        <v>1595.23</v>
      </c>
      <c r="J6" s="199">
        <v>93.3</v>
      </c>
      <c r="K6" s="199">
        <f t="shared" si="1"/>
        <v>148834.95000000001</v>
      </c>
      <c r="L6" s="198">
        <v>1595.23</v>
      </c>
      <c r="M6" s="199">
        <v>87.36</v>
      </c>
      <c r="N6" s="200">
        <f t="shared" si="2"/>
        <v>139359.29</v>
      </c>
      <c r="O6" s="171">
        <f t="shared" si="3"/>
        <v>83.399999999999991</v>
      </c>
      <c r="P6" s="172">
        <f t="shared" si="4"/>
        <v>133042.17666666667</v>
      </c>
      <c r="Q6" s="201">
        <f t="shared" si="5"/>
        <v>4.2426504196110014E-2</v>
      </c>
      <c r="R6" s="202">
        <f t="shared" si="6"/>
        <v>0.28007465377859736</v>
      </c>
      <c r="S6" s="180" t="s">
        <v>396</v>
      </c>
    </row>
    <row r="7" spans="1:19" ht="45" x14ac:dyDescent="0.25">
      <c r="A7" s="197" t="s">
        <v>173</v>
      </c>
      <c r="B7" s="168" t="s">
        <v>356</v>
      </c>
      <c r="C7" s="168" t="s">
        <v>357</v>
      </c>
      <c r="D7" s="168" t="s">
        <v>174</v>
      </c>
      <c r="E7" s="168" t="s">
        <v>175</v>
      </c>
      <c r="F7" s="198">
        <v>1595.23</v>
      </c>
      <c r="G7" s="199">
        <v>82.32</v>
      </c>
      <c r="H7" s="199">
        <f t="shared" si="0"/>
        <v>131319.32999999999</v>
      </c>
      <c r="I7" s="198">
        <v>1595.23</v>
      </c>
      <c r="J7" s="199">
        <v>82.32</v>
      </c>
      <c r="K7" s="199">
        <f t="shared" si="1"/>
        <v>131319.32999999999</v>
      </c>
      <c r="L7" s="198">
        <v>1595.23</v>
      </c>
      <c r="M7" s="199">
        <v>82.32</v>
      </c>
      <c r="N7" s="200">
        <f t="shared" si="2"/>
        <v>131319.32999999999</v>
      </c>
      <c r="O7" s="171">
        <f t="shared" si="3"/>
        <v>82.32</v>
      </c>
      <c r="P7" s="172">
        <f t="shared" si="4"/>
        <v>131319.32999999999</v>
      </c>
      <c r="Q7" s="201">
        <f t="shared" si="5"/>
        <v>4.1877096758830001E-2</v>
      </c>
      <c r="R7" s="202">
        <f t="shared" si="6"/>
        <v>0.32195175053742736</v>
      </c>
      <c r="S7" s="180" t="s">
        <v>396</v>
      </c>
    </row>
    <row r="8" spans="1:19" ht="45" x14ac:dyDescent="0.25">
      <c r="A8" s="197" t="s">
        <v>140</v>
      </c>
      <c r="B8" s="168" t="s">
        <v>339</v>
      </c>
      <c r="C8" s="168" t="s">
        <v>340</v>
      </c>
      <c r="D8" s="168" t="s">
        <v>141</v>
      </c>
      <c r="E8" s="168" t="s">
        <v>76</v>
      </c>
      <c r="F8" s="198">
        <v>1487.69</v>
      </c>
      <c r="G8" s="199">
        <v>85.19</v>
      </c>
      <c r="H8" s="199">
        <f t="shared" si="0"/>
        <v>126736.31</v>
      </c>
      <c r="I8" s="198">
        <v>1487.69</v>
      </c>
      <c r="J8" s="199">
        <v>85.19</v>
      </c>
      <c r="K8" s="199">
        <f t="shared" si="1"/>
        <v>126736.31</v>
      </c>
      <c r="L8" s="198">
        <v>1487.69</v>
      </c>
      <c r="M8" s="199">
        <v>85.19</v>
      </c>
      <c r="N8" s="200">
        <f t="shared" si="2"/>
        <v>126736.31</v>
      </c>
      <c r="O8" s="171">
        <f t="shared" si="3"/>
        <v>85.19</v>
      </c>
      <c r="P8" s="172">
        <f t="shared" si="4"/>
        <v>126736.31</v>
      </c>
      <c r="Q8" s="201">
        <f t="shared" si="5"/>
        <v>4.0415593932188618E-2</v>
      </c>
      <c r="R8" s="202">
        <f t="shared" si="6"/>
        <v>0.36236734446961599</v>
      </c>
      <c r="S8" s="180" t="s">
        <v>396</v>
      </c>
    </row>
    <row r="9" spans="1:19" ht="30" x14ac:dyDescent="0.25">
      <c r="A9" s="197" t="s">
        <v>217</v>
      </c>
      <c r="B9" s="168" t="s">
        <v>362</v>
      </c>
      <c r="C9" s="168" t="s">
        <v>310</v>
      </c>
      <c r="D9" s="168" t="s">
        <v>185</v>
      </c>
      <c r="E9" s="168" t="s">
        <v>76</v>
      </c>
      <c r="F9" s="198">
        <v>249.69</v>
      </c>
      <c r="G9" s="199">
        <v>420.3</v>
      </c>
      <c r="H9" s="199">
        <f t="shared" si="0"/>
        <v>104944.7</v>
      </c>
      <c r="I9" s="198">
        <v>249.69</v>
      </c>
      <c r="J9" s="199">
        <v>485.6</v>
      </c>
      <c r="K9" s="199">
        <f t="shared" si="1"/>
        <v>121249.46</v>
      </c>
      <c r="L9" s="198">
        <v>249.69</v>
      </c>
      <c r="M9" s="199">
        <v>453.24</v>
      </c>
      <c r="N9" s="200">
        <f t="shared" si="2"/>
        <v>113169.49</v>
      </c>
      <c r="O9" s="171">
        <f t="shared" si="3"/>
        <v>453.04666666666668</v>
      </c>
      <c r="P9" s="172">
        <f t="shared" si="4"/>
        <v>113121.21666666667</v>
      </c>
      <c r="Q9" s="201">
        <f t="shared" si="5"/>
        <v>3.6073806771833014E-2</v>
      </c>
      <c r="R9" s="202">
        <f t="shared" si="6"/>
        <v>0.39844115124144902</v>
      </c>
      <c r="S9" s="180" t="s">
        <v>396</v>
      </c>
    </row>
    <row r="10" spans="1:19" ht="90" x14ac:dyDescent="0.25">
      <c r="A10" s="197" t="s">
        <v>83</v>
      </c>
      <c r="B10" s="168" t="s">
        <v>317</v>
      </c>
      <c r="C10" s="168" t="s">
        <v>310</v>
      </c>
      <c r="D10" s="168" t="s">
        <v>84</v>
      </c>
      <c r="E10" s="168" t="s">
        <v>85</v>
      </c>
      <c r="F10" s="198">
        <v>8</v>
      </c>
      <c r="G10" s="199">
        <v>13700</v>
      </c>
      <c r="H10" s="199">
        <f t="shared" si="0"/>
        <v>109600</v>
      </c>
      <c r="I10" s="198">
        <v>8</v>
      </c>
      <c r="J10" s="199">
        <v>14300</v>
      </c>
      <c r="K10" s="199">
        <v>114400</v>
      </c>
      <c r="L10" s="198">
        <v>8</v>
      </c>
      <c r="M10" s="199">
        <v>14000</v>
      </c>
      <c r="N10" s="200">
        <v>112000</v>
      </c>
      <c r="O10" s="171">
        <f t="shared" si="3"/>
        <v>14000</v>
      </c>
      <c r="P10" s="172">
        <f t="shared" si="4"/>
        <v>112000</v>
      </c>
      <c r="Q10" s="201">
        <f t="shared" si="5"/>
        <v>3.5716256220534794E-2</v>
      </c>
      <c r="R10" s="202">
        <f t="shared" si="6"/>
        <v>0.43415740746198384</v>
      </c>
      <c r="S10" s="180" t="s">
        <v>396</v>
      </c>
    </row>
    <row r="11" spans="1:19" ht="30" x14ac:dyDescent="0.25">
      <c r="A11" s="197" t="s">
        <v>52</v>
      </c>
      <c r="B11" s="168" t="s">
        <v>301</v>
      </c>
      <c r="C11" s="168" t="s">
        <v>302</v>
      </c>
      <c r="D11" s="168" t="s">
        <v>53</v>
      </c>
      <c r="E11" s="168" t="s">
        <v>54</v>
      </c>
      <c r="F11" s="198">
        <v>4</v>
      </c>
      <c r="G11" s="199">
        <v>25998.82</v>
      </c>
      <c r="H11" s="199">
        <f t="shared" si="0"/>
        <v>103995.28</v>
      </c>
      <c r="I11" s="198">
        <v>4</v>
      </c>
      <c r="J11" s="199">
        <v>25998.82</v>
      </c>
      <c r="K11" s="199">
        <f t="shared" ref="K11:K44" si="7">TRUNC(I11*J11,2)</f>
        <v>103995.28</v>
      </c>
      <c r="L11" s="198">
        <v>4</v>
      </c>
      <c r="M11" s="199">
        <v>25998.82</v>
      </c>
      <c r="N11" s="200">
        <f t="shared" ref="N11:N44" si="8">TRUNC(L11*M11,2)</f>
        <v>103995.28</v>
      </c>
      <c r="O11" s="171">
        <f t="shared" si="3"/>
        <v>25998.819999999996</v>
      </c>
      <c r="P11" s="172">
        <f t="shared" si="4"/>
        <v>103995.27999999998</v>
      </c>
      <c r="Q11" s="201">
        <f t="shared" si="5"/>
        <v>3.3163589876841579E-2</v>
      </c>
      <c r="R11" s="202">
        <f t="shared" si="6"/>
        <v>0.46732099733882543</v>
      </c>
      <c r="S11" s="180" t="s">
        <v>396</v>
      </c>
    </row>
    <row r="12" spans="1:19" ht="45" x14ac:dyDescent="0.25">
      <c r="A12" s="197" t="s">
        <v>290</v>
      </c>
      <c r="B12" s="168" t="s">
        <v>381</v>
      </c>
      <c r="C12" s="168" t="s">
        <v>310</v>
      </c>
      <c r="D12" s="168" t="s">
        <v>291</v>
      </c>
      <c r="E12" s="168" t="s">
        <v>76</v>
      </c>
      <c r="F12" s="198">
        <v>810</v>
      </c>
      <c r="G12" s="199">
        <v>105</v>
      </c>
      <c r="H12" s="199">
        <f t="shared" si="0"/>
        <v>85050</v>
      </c>
      <c r="I12" s="198">
        <v>810</v>
      </c>
      <c r="J12" s="199">
        <v>163.19999999999999</v>
      </c>
      <c r="K12" s="199">
        <f t="shared" si="7"/>
        <v>132192</v>
      </c>
      <c r="L12" s="198">
        <v>810</v>
      </c>
      <c r="M12" s="199">
        <v>109.63</v>
      </c>
      <c r="N12" s="200">
        <f t="shared" si="8"/>
        <v>88800.3</v>
      </c>
      <c r="O12" s="171">
        <f t="shared" si="3"/>
        <v>125.94333333333333</v>
      </c>
      <c r="P12" s="172">
        <f t="shared" si="4"/>
        <v>102014.09999999999</v>
      </c>
      <c r="Q12" s="201">
        <f t="shared" si="5"/>
        <v>3.2531801193814804E-2</v>
      </c>
      <c r="R12" s="202">
        <f t="shared" si="6"/>
        <v>0.49985279853264025</v>
      </c>
      <c r="S12" s="180" t="s">
        <v>396</v>
      </c>
    </row>
    <row r="13" spans="1:19" ht="30" x14ac:dyDescent="0.25">
      <c r="A13" s="197" t="s">
        <v>216</v>
      </c>
      <c r="B13" s="168" t="s">
        <v>361</v>
      </c>
      <c r="C13" s="168" t="s">
        <v>310</v>
      </c>
      <c r="D13" s="168" t="s">
        <v>183</v>
      </c>
      <c r="E13" s="168" t="s">
        <v>76</v>
      </c>
      <c r="F13" s="198">
        <v>277.55</v>
      </c>
      <c r="G13" s="199">
        <v>344.5</v>
      </c>
      <c r="H13" s="199">
        <f t="shared" si="0"/>
        <v>95615.97</v>
      </c>
      <c r="I13" s="198">
        <v>277.55</v>
      </c>
      <c r="J13" s="199">
        <v>370.2</v>
      </c>
      <c r="K13" s="199">
        <f t="shared" si="7"/>
        <v>102749.01</v>
      </c>
      <c r="L13" s="198">
        <v>277.55</v>
      </c>
      <c r="M13" s="199">
        <v>358.24</v>
      </c>
      <c r="N13" s="200">
        <f t="shared" si="8"/>
        <v>99429.51</v>
      </c>
      <c r="O13" s="171">
        <f t="shared" si="3"/>
        <v>357.6466666666667</v>
      </c>
      <c r="P13" s="172">
        <f t="shared" si="4"/>
        <v>99264.83</v>
      </c>
      <c r="Q13" s="201">
        <f t="shared" si="5"/>
        <v>3.1655072338998468E-2</v>
      </c>
      <c r="R13" s="202">
        <f t="shared" si="6"/>
        <v>0.53150787087163875</v>
      </c>
      <c r="S13" s="180" t="s">
        <v>396</v>
      </c>
    </row>
    <row r="14" spans="1:19" ht="30" x14ac:dyDescent="0.25">
      <c r="A14" s="197" t="s">
        <v>176</v>
      </c>
      <c r="B14" s="168" t="s">
        <v>358</v>
      </c>
      <c r="C14" s="168" t="s">
        <v>310</v>
      </c>
      <c r="D14" s="168" t="s">
        <v>177</v>
      </c>
      <c r="E14" s="168" t="s">
        <v>76</v>
      </c>
      <c r="F14" s="198">
        <v>1980.83</v>
      </c>
      <c r="G14" s="199">
        <v>37.200000000000003</v>
      </c>
      <c r="H14" s="199">
        <f t="shared" si="0"/>
        <v>73686.87</v>
      </c>
      <c r="I14" s="198">
        <v>1980.83</v>
      </c>
      <c r="J14" s="199">
        <v>65.89</v>
      </c>
      <c r="K14" s="199">
        <f t="shared" si="7"/>
        <v>130516.88</v>
      </c>
      <c r="L14" s="198">
        <v>1980.83</v>
      </c>
      <c r="M14" s="199">
        <v>42.52</v>
      </c>
      <c r="N14" s="200">
        <f t="shared" si="8"/>
        <v>84224.89</v>
      </c>
      <c r="O14" s="171">
        <f t="shared" si="3"/>
        <v>48.536666666666669</v>
      </c>
      <c r="P14" s="172">
        <f t="shared" si="4"/>
        <v>96142.88</v>
      </c>
      <c r="Q14" s="201">
        <f t="shared" si="5"/>
        <v>3.0659497641608306E-2</v>
      </c>
      <c r="R14" s="202">
        <f t="shared" si="6"/>
        <v>0.56216736851324711</v>
      </c>
      <c r="S14" s="180" t="s">
        <v>396</v>
      </c>
    </row>
    <row r="15" spans="1:19" ht="30" x14ac:dyDescent="0.25">
      <c r="A15" s="197" t="s">
        <v>288</v>
      </c>
      <c r="B15" s="168" t="s">
        <v>380</v>
      </c>
      <c r="C15" s="168" t="s">
        <v>310</v>
      </c>
      <c r="D15" s="168" t="s">
        <v>289</v>
      </c>
      <c r="E15" s="168" t="s">
        <v>88</v>
      </c>
      <c r="F15" s="198">
        <v>774</v>
      </c>
      <c r="G15" s="199">
        <v>62.56</v>
      </c>
      <c r="H15" s="199">
        <f t="shared" si="0"/>
        <v>48421.440000000002</v>
      </c>
      <c r="I15" s="198">
        <v>774</v>
      </c>
      <c r="J15" s="199">
        <v>111.98</v>
      </c>
      <c r="K15" s="199">
        <f t="shared" si="7"/>
        <v>86672.52</v>
      </c>
      <c r="L15" s="198">
        <v>774</v>
      </c>
      <c r="M15" s="199">
        <v>95.3</v>
      </c>
      <c r="N15" s="200">
        <f t="shared" si="8"/>
        <v>73762.2</v>
      </c>
      <c r="O15" s="171">
        <f t="shared" si="3"/>
        <v>89.946666666666673</v>
      </c>
      <c r="P15" s="172">
        <f t="shared" si="4"/>
        <v>69618.720000000016</v>
      </c>
      <c r="Q15" s="201">
        <f t="shared" si="5"/>
        <v>2.2201071797014915E-2</v>
      </c>
      <c r="R15" s="202">
        <f t="shared" si="6"/>
        <v>0.58436844031026203</v>
      </c>
      <c r="S15" s="180" t="s">
        <v>396</v>
      </c>
    </row>
    <row r="16" spans="1:19" x14ac:dyDescent="0.25">
      <c r="A16" s="197" t="s">
        <v>66</v>
      </c>
      <c r="B16" s="168" t="s">
        <v>306</v>
      </c>
      <c r="C16" s="168" t="s">
        <v>302</v>
      </c>
      <c r="D16" s="168" t="s">
        <v>67</v>
      </c>
      <c r="E16" s="168" t="s">
        <v>65</v>
      </c>
      <c r="F16" s="198">
        <v>2880</v>
      </c>
      <c r="G16" s="199">
        <v>23.51</v>
      </c>
      <c r="H16" s="199">
        <f t="shared" si="0"/>
        <v>67708.800000000003</v>
      </c>
      <c r="I16" s="198">
        <v>2880</v>
      </c>
      <c r="J16" s="199">
        <v>23.51</v>
      </c>
      <c r="K16" s="199">
        <f t="shared" si="7"/>
        <v>67708.800000000003</v>
      </c>
      <c r="L16" s="198">
        <v>2880</v>
      </c>
      <c r="M16" s="199">
        <v>23.51</v>
      </c>
      <c r="N16" s="200">
        <f t="shared" si="8"/>
        <v>67708.800000000003</v>
      </c>
      <c r="O16" s="171">
        <f t="shared" si="3"/>
        <v>23.51</v>
      </c>
      <c r="P16" s="172">
        <f t="shared" si="4"/>
        <v>67708.800000000003</v>
      </c>
      <c r="Q16" s="201">
        <f t="shared" si="5"/>
        <v>2.1592007582008448E-2</v>
      </c>
      <c r="R16" s="202">
        <f t="shared" si="6"/>
        <v>0.60596044789227044</v>
      </c>
      <c r="S16" s="180" t="s">
        <v>396</v>
      </c>
    </row>
    <row r="17" spans="1:19" ht="30" x14ac:dyDescent="0.25">
      <c r="A17" s="197" t="s">
        <v>59</v>
      </c>
      <c r="B17" s="168">
        <v>100321</v>
      </c>
      <c r="C17" s="168" t="s">
        <v>302</v>
      </c>
      <c r="D17" s="168" t="s">
        <v>60</v>
      </c>
      <c r="E17" s="168" t="s">
        <v>54</v>
      </c>
      <c r="F17" s="198">
        <v>8</v>
      </c>
      <c r="G17" s="199">
        <v>8230.84</v>
      </c>
      <c r="H17" s="199">
        <f t="shared" si="0"/>
        <v>65846.720000000001</v>
      </c>
      <c r="I17" s="198">
        <v>8</v>
      </c>
      <c r="J17" s="199">
        <v>8230.84</v>
      </c>
      <c r="K17" s="199">
        <f t="shared" si="7"/>
        <v>65846.720000000001</v>
      </c>
      <c r="L17" s="198">
        <v>8</v>
      </c>
      <c r="M17" s="199">
        <v>8230.84</v>
      </c>
      <c r="N17" s="200">
        <f t="shared" si="8"/>
        <v>65846.720000000001</v>
      </c>
      <c r="O17" s="171">
        <f t="shared" si="3"/>
        <v>8230.84</v>
      </c>
      <c r="P17" s="172">
        <f t="shared" si="4"/>
        <v>65846.720000000001</v>
      </c>
      <c r="Q17" s="201">
        <f t="shared" si="5"/>
        <v>2.0998199310730471E-2</v>
      </c>
      <c r="R17" s="202">
        <f t="shared" si="6"/>
        <v>0.62695864720300087</v>
      </c>
      <c r="S17" s="180" t="s">
        <v>396</v>
      </c>
    </row>
    <row r="18" spans="1:19" x14ac:dyDescent="0.25">
      <c r="A18" s="197" t="s">
        <v>61</v>
      </c>
      <c r="B18" s="168" t="s">
        <v>304</v>
      </c>
      <c r="C18" s="168" t="s">
        <v>302</v>
      </c>
      <c r="D18" s="168" t="s">
        <v>62</v>
      </c>
      <c r="E18" s="168" t="s">
        <v>54</v>
      </c>
      <c r="F18" s="198">
        <v>8</v>
      </c>
      <c r="G18" s="199">
        <v>7262.44</v>
      </c>
      <c r="H18" s="199">
        <f t="shared" si="0"/>
        <v>58099.519999999997</v>
      </c>
      <c r="I18" s="198">
        <v>8</v>
      </c>
      <c r="J18" s="199">
        <v>7262.44</v>
      </c>
      <c r="K18" s="199">
        <f t="shared" si="7"/>
        <v>58099.519999999997</v>
      </c>
      <c r="L18" s="198">
        <v>8</v>
      </c>
      <c r="M18" s="199">
        <v>7262.44</v>
      </c>
      <c r="N18" s="200">
        <f t="shared" si="8"/>
        <v>58099.519999999997</v>
      </c>
      <c r="O18" s="171">
        <f t="shared" si="3"/>
        <v>7262.44</v>
      </c>
      <c r="P18" s="172">
        <f t="shared" si="4"/>
        <v>58099.519999999997</v>
      </c>
      <c r="Q18" s="201">
        <f t="shared" si="5"/>
        <v>1.8527654844732906E-2</v>
      </c>
      <c r="R18" s="202">
        <f t="shared" si="6"/>
        <v>0.64548630204773383</v>
      </c>
      <c r="S18" s="180" t="s">
        <v>396</v>
      </c>
    </row>
    <row r="19" spans="1:19" ht="45" x14ac:dyDescent="0.25">
      <c r="A19" s="197" t="s">
        <v>286</v>
      </c>
      <c r="B19" s="168" t="s">
        <v>379</v>
      </c>
      <c r="C19" s="168" t="s">
        <v>310</v>
      </c>
      <c r="D19" s="168" t="s">
        <v>287</v>
      </c>
      <c r="E19" s="168" t="s">
        <v>88</v>
      </c>
      <c r="F19" s="198">
        <v>180</v>
      </c>
      <c r="G19" s="199">
        <v>284.5</v>
      </c>
      <c r="H19" s="199">
        <f t="shared" si="0"/>
        <v>51210</v>
      </c>
      <c r="I19" s="198">
        <v>180</v>
      </c>
      <c r="J19" s="199">
        <v>340.2</v>
      </c>
      <c r="K19" s="199">
        <f t="shared" si="7"/>
        <v>61236</v>
      </c>
      <c r="L19" s="198">
        <v>180</v>
      </c>
      <c r="M19" s="199">
        <v>313.83999999999997</v>
      </c>
      <c r="N19" s="200">
        <f t="shared" si="8"/>
        <v>56491.199999999997</v>
      </c>
      <c r="O19" s="171">
        <f t="shared" si="3"/>
        <v>312.84666666666664</v>
      </c>
      <c r="P19" s="172">
        <f t="shared" si="4"/>
        <v>56312.4</v>
      </c>
      <c r="Q19" s="201">
        <f t="shared" si="5"/>
        <v>1.7957750953511101E-2</v>
      </c>
      <c r="R19" s="202">
        <f t="shared" si="6"/>
        <v>0.66344405300124498</v>
      </c>
      <c r="S19" s="180" t="s">
        <v>396</v>
      </c>
    </row>
    <row r="20" spans="1:19" x14ac:dyDescent="0.25">
      <c r="A20" s="197" t="s">
        <v>63</v>
      </c>
      <c r="B20" s="168" t="s">
        <v>305</v>
      </c>
      <c r="C20" s="168" t="s">
        <v>302</v>
      </c>
      <c r="D20" s="168" t="s">
        <v>64</v>
      </c>
      <c r="E20" s="168" t="s">
        <v>65</v>
      </c>
      <c r="F20" s="198">
        <v>2880</v>
      </c>
      <c r="G20" s="199">
        <v>19.27</v>
      </c>
      <c r="H20" s="199">
        <f t="shared" si="0"/>
        <v>55497.599999999999</v>
      </c>
      <c r="I20" s="198">
        <v>2880</v>
      </c>
      <c r="J20" s="199">
        <v>19.27</v>
      </c>
      <c r="K20" s="199">
        <f t="shared" si="7"/>
        <v>55497.599999999999</v>
      </c>
      <c r="L20" s="198">
        <v>2880</v>
      </c>
      <c r="M20" s="199">
        <v>19.27</v>
      </c>
      <c r="N20" s="200">
        <f t="shared" si="8"/>
        <v>55497.599999999999</v>
      </c>
      <c r="O20" s="171">
        <f t="shared" si="3"/>
        <v>19.27</v>
      </c>
      <c r="P20" s="172">
        <f t="shared" si="4"/>
        <v>55497.599999999999</v>
      </c>
      <c r="Q20" s="201">
        <f t="shared" si="5"/>
        <v>1.769791518950671E-2</v>
      </c>
      <c r="R20" s="202">
        <f t="shared" si="6"/>
        <v>0.68114196819075168</v>
      </c>
      <c r="S20" s="180" t="s">
        <v>396</v>
      </c>
    </row>
    <row r="21" spans="1:19" ht="30" x14ac:dyDescent="0.25">
      <c r="A21" s="197" t="s">
        <v>55</v>
      </c>
      <c r="B21" s="168" t="s">
        <v>301</v>
      </c>
      <c r="C21" s="168" t="s">
        <v>302</v>
      </c>
      <c r="D21" s="168" t="s">
        <v>56</v>
      </c>
      <c r="E21" s="168" t="s">
        <v>54</v>
      </c>
      <c r="F21" s="198">
        <v>2</v>
      </c>
      <c r="G21" s="199">
        <v>25998.82</v>
      </c>
      <c r="H21" s="199">
        <f t="shared" si="0"/>
        <v>51997.64</v>
      </c>
      <c r="I21" s="198">
        <v>2</v>
      </c>
      <c r="J21" s="199">
        <v>25998.82</v>
      </c>
      <c r="K21" s="199">
        <f t="shared" si="7"/>
        <v>51997.64</v>
      </c>
      <c r="L21" s="198">
        <v>2</v>
      </c>
      <c r="M21" s="199">
        <v>25998.82</v>
      </c>
      <c r="N21" s="200">
        <f t="shared" si="8"/>
        <v>51997.64</v>
      </c>
      <c r="O21" s="171">
        <f t="shared" si="3"/>
        <v>25998.819999999996</v>
      </c>
      <c r="P21" s="172">
        <f t="shared" si="4"/>
        <v>51997.639999999992</v>
      </c>
      <c r="Q21" s="201">
        <f t="shared" si="5"/>
        <v>1.6581794938420789E-2</v>
      </c>
      <c r="R21" s="202">
        <f t="shared" si="6"/>
        <v>0.6977237631291725</v>
      </c>
      <c r="S21" s="180" t="s">
        <v>396</v>
      </c>
    </row>
    <row r="22" spans="1:19" ht="30" x14ac:dyDescent="0.25">
      <c r="A22" s="197" t="s">
        <v>161</v>
      </c>
      <c r="B22" s="168" t="s">
        <v>351</v>
      </c>
      <c r="C22" s="168" t="s">
        <v>320</v>
      </c>
      <c r="D22" s="168" t="s">
        <v>162</v>
      </c>
      <c r="E22" s="168" t="s">
        <v>76</v>
      </c>
      <c r="F22" s="198">
        <v>25</v>
      </c>
      <c r="G22" s="199">
        <v>1975.03</v>
      </c>
      <c r="H22" s="199">
        <f t="shared" si="0"/>
        <v>49375.75</v>
      </c>
      <c r="I22" s="198">
        <v>25</v>
      </c>
      <c r="J22" s="199">
        <v>1975.03</v>
      </c>
      <c r="K22" s="199">
        <f t="shared" si="7"/>
        <v>49375.75</v>
      </c>
      <c r="L22" s="198">
        <v>25</v>
      </c>
      <c r="M22" s="199">
        <v>1975.03</v>
      </c>
      <c r="N22" s="200">
        <f t="shared" si="8"/>
        <v>49375.75</v>
      </c>
      <c r="O22" s="171">
        <f t="shared" si="3"/>
        <v>1975.03</v>
      </c>
      <c r="P22" s="172">
        <f t="shared" si="4"/>
        <v>49375.75</v>
      </c>
      <c r="Q22" s="201">
        <f t="shared" si="5"/>
        <v>1.5745686947152417E-2</v>
      </c>
      <c r="R22" s="202">
        <f t="shared" si="6"/>
        <v>0.7134694500763249</v>
      </c>
      <c r="S22" s="180" t="s">
        <v>396</v>
      </c>
    </row>
    <row r="23" spans="1:19" ht="30" x14ac:dyDescent="0.25">
      <c r="A23" s="197" t="s">
        <v>190</v>
      </c>
      <c r="B23" s="168" t="s">
        <v>365</v>
      </c>
      <c r="C23" s="168" t="s">
        <v>310</v>
      </c>
      <c r="D23" s="168" t="s">
        <v>191</v>
      </c>
      <c r="E23" s="168" t="s">
        <v>76</v>
      </c>
      <c r="F23" s="198">
        <v>1595.23</v>
      </c>
      <c r="G23" s="199">
        <v>23.65</v>
      </c>
      <c r="H23" s="199">
        <f t="shared" si="0"/>
        <v>37727.18</v>
      </c>
      <c r="I23" s="198">
        <v>1595.23</v>
      </c>
      <c r="J23" s="199">
        <v>32.299999999999997</v>
      </c>
      <c r="K23" s="199">
        <f t="shared" si="7"/>
        <v>51525.919999999998</v>
      </c>
      <c r="L23" s="198">
        <v>1595.23</v>
      </c>
      <c r="M23" s="199">
        <v>27.35</v>
      </c>
      <c r="N23" s="200">
        <f t="shared" si="8"/>
        <v>43629.54</v>
      </c>
      <c r="O23" s="171">
        <f t="shared" si="3"/>
        <v>27.766666666666666</v>
      </c>
      <c r="P23" s="172">
        <f t="shared" si="4"/>
        <v>44294.21333333334</v>
      </c>
      <c r="Q23" s="201">
        <f t="shared" si="5"/>
        <v>1.4125209575896089E-2</v>
      </c>
      <c r="R23" s="202">
        <f t="shared" si="6"/>
        <v>0.72759465965222103</v>
      </c>
      <c r="S23" s="180" t="s">
        <v>396</v>
      </c>
    </row>
    <row r="24" spans="1:19" ht="30" x14ac:dyDescent="0.25">
      <c r="A24" s="197" t="s">
        <v>263</v>
      </c>
      <c r="B24" s="168" t="s">
        <v>361</v>
      </c>
      <c r="C24" s="168" t="s">
        <v>310</v>
      </c>
      <c r="D24" s="168" t="s">
        <v>183</v>
      </c>
      <c r="E24" s="168" t="s">
        <v>76</v>
      </c>
      <c r="F24" s="198">
        <v>123.29</v>
      </c>
      <c r="G24" s="199">
        <v>344.5</v>
      </c>
      <c r="H24" s="199">
        <f t="shared" si="0"/>
        <v>42473.4</v>
      </c>
      <c r="I24" s="198">
        <v>123.29</v>
      </c>
      <c r="J24" s="199">
        <v>370.2</v>
      </c>
      <c r="K24" s="199">
        <f t="shared" si="7"/>
        <v>45641.95</v>
      </c>
      <c r="L24" s="198">
        <v>123.29</v>
      </c>
      <c r="M24" s="199">
        <v>358.24</v>
      </c>
      <c r="N24" s="200">
        <f t="shared" si="8"/>
        <v>44167.4</v>
      </c>
      <c r="O24" s="171">
        <f t="shared" si="3"/>
        <v>357.6466666666667</v>
      </c>
      <c r="P24" s="172">
        <f t="shared" si="4"/>
        <v>44094.25</v>
      </c>
      <c r="Q24" s="201">
        <f t="shared" si="5"/>
        <v>1.4061442239752824E-2</v>
      </c>
      <c r="R24" s="202">
        <f t="shared" si="6"/>
        <v>0.74165610189197384</v>
      </c>
      <c r="S24" s="180" t="s">
        <v>396</v>
      </c>
    </row>
    <row r="25" spans="1:19" ht="30" x14ac:dyDescent="0.25">
      <c r="A25" s="197" t="s">
        <v>57</v>
      </c>
      <c r="B25" s="168" t="s">
        <v>303</v>
      </c>
      <c r="C25" s="168" t="s">
        <v>302</v>
      </c>
      <c r="D25" s="168" t="s">
        <v>58</v>
      </c>
      <c r="E25" s="168" t="s">
        <v>54</v>
      </c>
      <c r="F25" s="198">
        <v>2</v>
      </c>
      <c r="G25" s="199">
        <v>19990.72</v>
      </c>
      <c r="H25" s="199">
        <f t="shared" si="0"/>
        <v>39981.440000000002</v>
      </c>
      <c r="I25" s="198">
        <v>2</v>
      </c>
      <c r="J25" s="199">
        <v>19990.72</v>
      </c>
      <c r="K25" s="199">
        <f t="shared" si="7"/>
        <v>39981.440000000002</v>
      </c>
      <c r="L25" s="198">
        <v>2</v>
      </c>
      <c r="M25" s="199">
        <v>19990.72</v>
      </c>
      <c r="N25" s="200">
        <f t="shared" si="8"/>
        <v>39981.440000000002</v>
      </c>
      <c r="O25" s="171">
        <f t="shared" si="3"/>
        <v>19990.72</v>
      </c>
      <c r="P25" s="172">
        <f t="shared" si="4"/>
        <v>39981.440000000002</v>
      </c>
      <c r="Q25" s="201">
        <f t="shared" si="5"/>
        <v>1.2749887099160166E-2</v>
      </c>
      <c r="R25" s="202">
        <f t="shared" si="6"/>
        <v>0.75440598899113398</v>
      </c>
      <c r="S25" s="180" t="s">
        <v>396</v>
      </c>
    </row>
    <row r="26" spans="1:19" ht="30" x14ac:dyDescent="0.25">
      <c r="A26" s="197" t="s">
        <v>192</v>
      </c>
      <c r="B26" s="168" t="s">
        <v>366</v>
      </c>
      <c r="C26" s="168" t="s">
        <v>302</v>
      </c>
      <c r="D26" s="168" t="s">
        <v>193</v>
      </c>
      <c r="E26" s="168" t="s">
        <v>194</v>
      </c>
      <c r="F26" s="198">
        <v>2360.9404</v>
      </c>
      <c r="G26" s="199">
        <v>16.21</v>
      </c>
      <c r="H26" s="199">
        <f t="shared" si="0"/>
        <v>38270.839999999997</v>
      </c>
      <c r="I26" s="198">
        <v>2360.9404</v>
      </c>
      <c r="J26" s="199">
        <v>16.21</v>
      </c>
      <c r="K26" s="199">
        <f t="shared" si="7"/>
        <v>38270.839999999997</v>
      </c>
      <c r="L26" s="198">
        <v>2360.9404</v>
      </c>
      <c r="M26" s="199">
        <v>16.21</v>
      </c>
      <c r="N26" s="200">
        <f t="shared" si="8"/>
        <v>38270.839999999997</v>
      </c>
      <c r="O26" s="171">
        <f t="shared" si="3"/>
        <v>16.21</v>
      </c>
      <c r="P26" s="172">
        <f t="shared" si="4"/>
        <v>38270.839999999997</v>
      </c>
      <c r="Q26" s="201">
        <f t="shared" si="5"/>
        <v>1.220438506442046E-2</v>
      </c>
      <c r="R26" s="202">
        <f t="shared" si="6"/>
        <v>0.76661037405555443</v>
      </c>
      <c r="S26" s="180" t="s">
        <v>396</v>
      </c>
    </row>
    <row r="27" spans="1:19" ht="30" x14ac:dyDescent="0.25">
      <c r="A27" s="197" t="s">
        <v>242</v>
      </c>
      <c r="B27" s="168" t="s">
        <v>362</v>
      </c>
      <c r="C27" s="168" t="s">
        <v>310</v>
      </c>
      <c r="D27" s="168" t="s">
        <v>185</v>
      </c>
      <c r="E27" s="168" t="s">
        <v>76</v>
      </c>
      <c r="F27" s="198">
        <v>74.86</v>
      </c>
      <c r="G27" s="199">
        <v>420.3</v>
      </c>
      <c r="H27" s="199">
        <f t="shared" si="0"/>
        <v>31463.65</v>
      </c>
      <c r="I27" s="198">
        <v>74.86</v>
      </c>
      <c r="J27" s="199">
        <v>485.6</v>
      </c>
      <c r="K27" s="199">
        <f t="shared" si="7"/>
        <v>36352.01</v>
      </c>
      <c r="L27" s="198">
        <v>74.86</v>
      </c>
      <c r="M27" s="199">
        <v>453.24</v>
      </c>
      <c r="N27" s="200">
        <f t="shared" si="8"/>
        <v>33929.54</v>
      </c>
      <c r="O27" s="171">
        <f t="shared" si="3"/>
        <v>453.04666666666668</v>
      </c>
      <c r="P27" s="172">
        <f t="shared" si="4"/>
        <v>33915.066666666673</v>
      </c>
      <c r="Q27" s="201">
        <f t="shared" si="5"/>
        <v>1.0815350096457016E-2</v>
      </c>
      <c r="R27" s="202">
        <f t="shared" si="6"/>
        <v>0.7774257241520115</v>
      </c>
      <c r="S27" s="180" t="s">
        <v>396</v>
      </c>
    </row>
    <row r="28" spans="1:19" x14ac:dyDescent="0.25">
      <c r="A28" s="197" t="s">
        <v>178</v>
      </c>
      <c r="B28" s="168" t="s">
        <v>359</v>
      </c>
      <c r="C28" s="168" t="s">
        <v>316</v>
      </c>
      <c r="D28" s="168" t="s">
        <v>179</v>
      </c>
      <c r="E28" s="168" t="s">
        <v>76</v>
      </c>
      <c r="F28" s="198">
        <v>1980.83</v>
      </c>
      <c r="G28" s="199">
        <v>15.88</v>
      </c>
      <c r="H28" s="199">
        <f t="shared" si="0"/>
        <v>31455.58</v>
      </c>
      <c r="I28" s="198">
        <v>1980.83</v>
      </c>
      <c r="J28" s="199">
        <v>15.88</v>
      </c>
      <c r="K28" s="199">
        <f t="shared" si="7"/>
        <v>31455.58</v>
      </c>
      <c r="L28" s="198">
        <v>1980.83</v>
      </c>
      <c r="M28" s="199">
        <v>15.88</v>
      </c>
      <c r="N28" s="200">
        <f t="shared" si="8"/>
        <v>31455.58</v>
      </c>
      <c r="O28" s="171">
        <f t="shared" si="3"/>
        <v>15.88</v>
      </c>
      <c r="P28" s="172">
        <f t="shared" si="4"/>
        <v>31455.58</v>
      </c>
      <c r="Q28" s="201">
        <f t="shared" si="5"/>
        <v>1.003103173969223E-2</v>
      </c>
      <c r="R28" s="202">
        <f t="shared" si="6"/>
        <v>0.78745675589170372</v>
      </c>
      <c r="S28" s="180" t="s">
        <v>396</v>
      </c>
    </row>
    <row r="29" spans="1:19" x14ac:dyDescent="0.25">
      <c r="A29" s="197" t="s">
        <v>91</v>
      </c>
      <c r="B29" s="168" t="s">
        <v>321</v>
      </c>
      <c r="C29" s="168" t="s">
        <v>302</v>
      </c>
      <c r="D29" s="168" t="s">
        <v>92</v>
      </c>
      <c r="E29" s="168" t="s">
        <v>65</v>
      </c>
      <c r="F29" s="198">
        <v>1408</v>
      </c>
      <c r="G29" s="199">
        <v>20.239999999999998</v>
      </c>
      <c r="H29" s="199">
        <f t="shared" si="0"/>
        <v>28497.919999999998</v>
      </c>
      <c r="I29" s="198">
        <v>1408</v>
      </c>
      <c r="J29" s="199">
        <v>20.239999999999998</v>
      </c>
      <c r="K29" s="199">
        <f t="shared" si="7"/>
        <v>28497.919999999998</v>
      </c>
      <c r="L29" s="198">
        <v>1408</v>
      </c>
      <c r="M29" s="199">
        <v>20.239999999999998</v>
      </c>
      <c r="N29" s="200">
        <f t="shared" si="8"/>
        <v>28497.919999999998</v>
      </c>
      <c r="O29" s="171">
        <f t="shared" si="3"/>
        <v>20.239999999999998</v>
      </c>
      <c r="P29" s="172">
        <f t="shared" si="4"/>
        <v>28497.919999999998</v>
      </c>
      <c r="Q29" s="201">
        <f t="shared" si="5"/>
        <v>9.0878483256455599E-3</v>
      </c>
      <c r="R29" s="202">
        <f t="shared" si="6"/>
        <v>0.79654460421734929</v>
      </c>
      <c r="S29" s="180" t="s">
        <v>396</v>
      </c>
    </row>
    <row r="30" spans="1:19" ht="30.75" thickBot="1" x14ac:dyDescent="0.3">
      <c r="A30" s="238" t="s">
        <v>284</v>
      </c>
      <c r="B30" s="239" t="s">
        <v>378</v>
      </c>
      <c r="C30" s="239" t="s">
        <v>320</v>
      </c>
      <c r="D30" s="239" t="s">
        <v>285</v>
      </c>
      <c r="E30" s="239" t="s">
        <v>76</v>
      </c>
      <c r="F30" s="240">
        <v>22</v>
      </c>
      <c r="G30" s="241">
        <v>1255.92</v>
      </c>
      <c r="H30" s="241">
        <f t="shared" si="0"/>
        <v>27630.240000000002</v>
      </c>
      <c r="I30" s="240">
        <v>22</v>
      </c>
      <c r="J30" s="241">
        <v>1255.92</v>
      </c>
      <c r="K30" s="241">
        <f t="shared" si="7"/>
        <v>27630.240000000002</v>
      </c>
      <c r="L30" s="240">
        <v>22</v>
      </c>
      <c r="M30" s="241">
        <v>1255.92</v>
      </c>
      <c r="N30" s="242">
        <f t="shared" si="8"/>
        <v>27630.240000000002</v>
      </c>
      <c r="O30" s="243">
        <f t="shared" si="3"/>
        <v>1255.92</v>
      </c>
      <c r="P30" s="244">
        <f t="shared" si="4"/>
        <v>27630.240000000002</v>
      </c>
      <c r="Q30" s="245">
        <f t="shared" si="5"/>
        <v>8.8111493863827616E-3</v>
      </c>
      <c r="R30" s="246">
        <f t="shared" si="6"/>
        <v>0.80535575360373202</v>
      </c>
      <c r="S30" s="247" t="s">
        <v>396</v>
      </c>
    </row>
    <row r="31" spans="1:19" x14ac:dyDescent="0.25">
      <c r="A31" s="258" t="s">
        <v>86</v>
      </c>
      <c r="B31" s="259" t="s">
        <v>318</v>
      </c>
      <c r="C31" s="259" t="s">
        <v>310</v>
      </c>
      <c r="D31" s="259" t="s">
        <v>87</v>
      </c>
      <c r="E31" s="259" t="s">
        <v>88</v>
      </c>
      <c r="F31" s="260">
        <v>36</v>
      </c>
      <c r="G31" s="261">
        <v>650</v>
      </c>
      <c r="H31" s="261">
        <f t="shared" si="0"/>
        <v>23400</v>
      </c>
      <c r="I31" s="260">
        <v>36</v>
      </c>
      <c r="J31" s="261">
        <v>950.5</v>
      </c>
      <c r="K31" s="261">
        <f t="shared" si="7"/>
        <v>34218</v>
      </c>
      <c r="L31" s="260">
        <v>36</v>
      </c>
      <c r="M31" s="261">
        <v>600</v>
      </c>
      <c r="N31" s="262">
        <f t="shared" si="8"/>
        <v>21600</v>
      </c>
      <c r="O31" s="263">
        <f t="shared" si="3"/>
        <v>733.5</v>
      </c>
      <c r="P31" s="264">
        <f t="shared" si="4"/>
        <v>26406</v>
      </c>
      <c r="Q31" s="265">
        <f t="shared" si="5"/>
        <v>8.420745194280729E-3</v>
      </c>
      <c r="R31" s="266">
        <f t="shared" si="6"/>
        <v>0.81377649879801273</v>
      </c>
      <c r="S31" s="267" t="s">
        <v>395</v>
      </c>
    </row>
    <row r="32" spans="1:19" ht="45" x14ac:dyDescent="0.25">
      <c r="A32" s="203" t="s">
        <v>274</v>
      </c>
      <c r="B32" s="169" t="s">
        <v>373</v>
      </c>
      <c r="C32" s="169" t="s">
        <v>302</v>
      </c>
      <c r="D32" s="169" t="s">
        <v>275</v>
      </c>
      <c r="E32" s="169" t="s">
        <v>152</v>
      </c>
      <c r="F32" s="204">
        <v>271.32</v>
      </c>
      <c r="G32" s="205">
        <v>96.29</v>
      </c>
      <c r="H32" s="205">
        <f t="shared" si="0"/>
        <v>26125.4</v>
      </c>
      <c r="I32" s="204">
        <v>271.32</v>
      </c>
      <c r="J32" s="205">
        <v>96.29</v>
      </c>
      <c r="K32" s="205">
        <f t="shared" si="7"/>
        <v>26125.4</v>
      </c>
      <c r="L32" s="204">
        <v>271.32</v>
      </c>
      <c r="M32" s="205">
        <v>96.29</v>
      </c>
      <c r="N32" s="206">
        <f t="shared" si="8"/>
        <v>26125.4</v>
      </c>
      <c r="O32" s="173">
        <f t="shared" si="3"/>
        <v>96.29</v>
      </c>
      <c r="P32" s="174">
        <f t="shared" si="4"/>
        <v>26125.400000000005</v>
      </c>
      <c r="Q32" s="207">
        <f t="shared" si="5"/>
        <v>8.3312632166424976E-3</v>
      </c>
      <c r="R32" s="208">
        <f t="shared" si="6"/>
        <v>0.82210776201465519</v>
      </c>
      <c r="S32" s="181" t="s">
        <v>395</v>
      </c>
    </row>
    <row r="33" spans="1:19" ht="30" x14ac:dyDescent="0.25">
      <c r="A33" s="203" t="s">
        <v>165</v>
      </c>
      <c r="B33" s="169" t="s">
        <v>353</v>
      </c>
      <c r="C33" s="169" t="s">
        <v>316</v>
      </c>
      <c r="D33" s="169" t="s">
        <v>166</v>
      </c>
      <c r="E33" s="169" t="s">
        <v>76</v>
      </c>
      <c r="F33" s="204">
        <v>1873.29</v>
      </c>
      <c r="G33" s="205">
        <v>13.87</v>
      </c>
      <c r="H33" s="205">
        <f t="shared" si="0"/>
        <v>25982.53</v>
      </c>
      <c r="I33" s="204">
        <v>1873.29</v>
      </c>
      <c r="J33" s="205">
        <v>13.87</v>
      </c>
      <c r="K33" s="205">
        <f t="shared" si="7"/>
        <v>25982.53</v>
      </c>
      <c r="L33" s="204">
        <v>1873.29</v>
      </c>
      <c r="M33" s="205">
        <v>13.87</v>
      </c>
      <c r="N33" s="206">
        <f t="shared" si="8"/>
        <v>25982.53</v>
      </c>
      <c r="O33" s="173">
        <f t="shared" si="3"/>
        <v>13.87</v>
      </c>
      <c r="P33" s="174">
        <f t="shared" si="4"/>
        <v>25982.53</v>
      </c>
      <c r="Q33" s="207">
        <f t="shared" si="5"/>
        <v>8.2857026673011768E-3</v>
      </c>
      <c r="R33" s="208">
        <f t="shared" si="6"/>
        <v>0.83039346468195641</v>
      </c>
      <c r="S33" s="181" t="s">
        <v>395</v>
      </c>
    </row>
    <row r="34" spans="1:19" ht="30" x14ac:dyDescent="0.25">
      <c r="A34" s="203" t="s">
        <v>204</v>
      </c>
      <c r="B34" s="169" t="s">
        <v>371</v>
      </c>
      <c r="C34" s="169" t="s">
        <v>310</v>
      </c>
      <c r="D34" s="169" t="s">
        <v>205</v>
      </c>
      <c r="E34" s="169" t="s">
        <v>201</v>
      </c>
      <c r="F34" s="204">
        <v>198.083</v>
      </c>
      <c r="G34" s="205">
        <v>104.2</v>
      </c>
      <c r="H34" s="205">
        <f t="shared" si="0"/>
        <v>20640.240000000002</v>
      </c>
      <c r="I34" s="204">
        <v>198.083</v>
      </c>
      <c r="J34" s="205">
        <v>150.30000000000001</v>
      </c>
      <c r="K34" s="205">
        <f t="shared" si="7"/>
        <v>29771.87</v>
      </c>
      <c r="L34" s="204">
        <v>198.083</v>
      </c>
      <c r="M34" s="205">
        <v>109.3</v>
      </c>
      <c r="N34" s="206">
        <f t="shared" si="8"/>
        <v>21650.47</v>
      </c>
      <c r="O34" s="173">
        <f t="shared" si="3"/>
        <v>121.26666666666667</v>
      </c>
      <c r="P34" s="174">
        <f t="shared" si="4"/>
        <v>24020.86</v>
      </c>
      <c r="Q34" s="207">
        <f t="shared" si="5"/>
        <v>7.6601356285499588E-3</v>
      </c>
      <c r="R34" s="208">
        <f t="shared" si="6"/>
        <v>0.83805360031050635</v>
      </c>
      <c r="S34" s="181" t="s">
        <v>395</v>
      </c>
    </row>
    <row r="35" spans="1:19" ht="30" x14ac:dyDescent="0.25">
      <c r="A35" s="203" t="s">
        <v>214</v>
      </c>
      <c r="B35" s="169" t="s">
        <v>358</v>
      </c>
      <c r="C35" s="169" t="s">
        <v>310</v>
      </c>
      <c r="D35" s="169" t="s">
        <v>177</v>
      </c>
      <c r="E35" s="169" t="s">
        <v>76</v>
      </c>
      <c r="F35" s="204">
        <v>485.56</v>
      </c>
      <c r="G35" s="205">
        <v>37.200000000000003</v>
      </c>
      <c r="H35" s="205">
        <f t="shared" si="0"/>
        <v>18062.830000000002</v>
      </c>
      <c r="I35" s="204">
        <v>485.56</v>
      </c>
      <c r="J35" s="205">
        <v>65.89</v>
      </c>
      <c r="K35" s="205">
        <f t="shared" si="7"/>
        <v>31993.54</v>
      </c>
      <c r="L35" s="204">
        <v>485.56</v>
      </c>
      <c r="M35" s="205">
        <v>42.52</v>
      </c>
      <c r="N35" s="206">
        <f t="shared" si="8"/>
        <v>20646.009999999998</v>
      </c>
      <c r="O35" s="173">
        <f t="shared" si="3"/>
        <v>48.536666666666669</v>
      </c>
      <c r="P35" s="174">
        <f t="shared" si="4"/>
        <v>23567.460000000003</v>
      </c>
      <c r="Q35" s="207">
        <f t="shared" si="5"/>
        <v>7.5155485698857587E-3</v>
      </c>
      <c r="R35" s="208">
        <f t="shared" si="6"/>
        <v>0.84556914888039214</v>
      </c>
      <c r="S35" s="181" t="s">
        <v>395</v>
      </c>
    </row>
    <row r="36" spans="1:19" ht="30" x14ac:dyDescent="0.25">
      <c r="A36" s="203" t="s">
        <v>223</v>
      </c>
      <c r="B36" s="169" t="s">
        <v>367</v>
      </c>
      <c r="C36" s="169" t="s">
        <v>310</v>
      </c>
      <c r="D36" s="169" t="s">
        <v>196</v>
      </c>
      <c r="E36" s="169" t="s">
        <v>76</v>
      </c>
      <c r="F36" s="204">
        <v>277.55</v>
      </c>
      <c r="G36" s="205">
        <v>69.540000000000006</v>
      </c>
      <c r="H36" s="205">
        <f t="shared" si="0"/>
        <v>19300.82</v>
      </c>
      <c r="I36" s="204">
        <v>277.55</v>
      </c>
      <c r="J36" s="205">
        <v>93.3</v>
      </c>
      <c r="K36" s="205">
        <f t="shared" si="7"/>
        <v>25895.41</v>
      </c>
      <c r="L36" s="204">
        <v>277.55</v>
      </c>
      <c r="M36" s="205">
        <v>87.36</v>
      </c>
      <c r="N36" s="206">
        <f t="shared" si="8"/>
        <v>24246.76</v>
      </c>
      <c r="O36" s="173">
        <f t="shared" ref="O36:O67" si="9">AVERAGE(G36,J36,M36)</f>
        <v>83.399999999999991</v>
      </c>
      <c r="P36" s="174">
        <f t="shared" ref="P36:P67" si="10">AVERAGE(H36,K36,N36)</f>
        <v>23147.66333333333</v>
      </c>
      <c r="Q36" s="207">
        <f t="shared" ref="Q36:Q67" si="11">P36/$P$135</f>
        <v>7.3816774510715322E-3</v>
      </c>
      <c r="R36" s="208">
        <f t="shared" si="6"/>
        <v>0.85295082633146369</v>
      </c>
      <c r="S36" s="181" t="s">
        <v>395</v>
      </c>
    </row>
    <row r="37" spans="1:19" ht="30" x14ac:dyDescent="0.25">
      <c r="A37" s="203" t="s">
        <v>199</v>
      </c>
      <c r="B37" s="169" t="s">
        <v>369</v>
      </c>
      <c r="C37" s="169" t="s">
        <v>310</v>
      </c>
      <c r="D37" s="169" t="s">
        <v>200</v>
      </c>
      <c r="E37" s="169" t="s">
        <v>201</v>
      </c>
      <c r="F37" s="204">
        <v>198.083</v>
      </c>
      <c r="G37" s="205">
        <v>98.2</v>
      </c>
      <c r="H37" s="205">
        <f t="shared" si="0"/>
        <v>19451.75</v>
      </c>
      <c r="I37" s="204">
        <v>198.083</v>
      </c>
      <c r="J37" s="205">
        <v>150.53</v>
      </c>
      <c r="K37" s="205">
        <f t="shared" si="7"/>
        <v>29817.43</v>
      </c>
      <c r="L37" s="204">
        <v>198.083</v>
      </c>
      <c r="M37" s="205">
        <v>101.2</v>
      </c>
      <c r="N37" s="206">
        <f t="shared" si="8"/>
        <v>20045.990000000002</v>
      </c>
      <c r="O37" s="173">
        <f t="shared" si="9"/>
        <v>116.64333333333333</v>
      </c>
      <c r="P37" s="174">
        <f t="shared" si="10"/>
        <v>23105.056666666667</v>
      </c>
      <c r="Q37" s="207">
        <f t="shared" si="11"/>
        <v>7.3680903919343052E-3</v>
      </c>
      <c r="R37" s="208">
        <f t="shared" ref="R37:R68" si="12">R36+Q37</f>
        <v>0.860318916723398</v>
      </c>
      <c r="S37" s="181" t="s">
        <v>395</v>
      </c>
    </row>
    <row r="38" spans="1:19" x14ac:dyDescent="0.25">
      <c r="A38" s="203" t="s">
        <v>98</v>
      </c>
      <c r="B38" s="169" t="s">
        <v>324</v>
      </c>
      <c r="C38" s="169" t="s">
        <v>320</v>
      </c>
      <c r="D38" s="169" t="s">
        <v>99</v>
      </c>
      <c r="E38" s="169" t="s">
        <v>76</v>
      </c>
      <c r="F38" s="204">
        <v>2043.13</v>
      </c>
      <c r="G38" s="205">
        <v>9.1999999999999993</v>
      </c>
      <c r="H38" s="205">
        <f t="shared" si="0"/>
        <v>18796.79</v>
      </c>
      <c r="I38" s="204">
        <v>2043.13</v>
      </c>
      <c r="J38" s="205">
        <v>9.1999999999999993</v>
      </c>
      <c r="K38" s="205">
        <f t="shared" si="7"/>
        <v>18796.79</v>
      </c>
      <c r="L38" s="204">
        <v>2043.13</v>
      </c>
      <c r="M38" s="205">
        <v>9.1999999999999993</v>
      </c>
      <c r="N38" s="206">
        <f t="shared" si="8"/>
        <v>18796.79</v>
      </c>
      <c r="O38" s="173">
        <f t="shared" si="9"/>
        <v>9.1999999999999993</v>
      </c>
      <c r="P38" s="174">
        <f t="shared" si="10"/>
        <v>18796.79</v>
      </c>
      <c r="Q38" s="207">
        <f t="shared" si="11"/>
        <v>5.9942050693177337E-3</v>
      </c>
      <c r="R38" s="208">
        <f t="shared" si="12"/>
        <v>0.86631312179271569</v>
      </c>
      <c r="S38" s="181" t="s">
        <v>395</v>
      </c>
    </row>
    <row r="39" spans="1:19" x14ac:dyDescent="0.25">
      <c r="A39" s="203" t="s">
        <v>280</v>
      </c>
      <c r="B39" s="169" t="s">
        <v>376</v>
      </c>
      <c r="C39" s="169" t="s">
        <v>310</v>
      </c>
      <c r="D39" s="169" t="s">
        <v>281</v>
      </c>
      <c r="E39" s="169" t="s">
        <v>88</v>
      </c>
      <c r="F39" s="204">
        <v>345.55</v>
      </c>
      <c r="G39" s="205">
        <v>36.979999999999997</v>
      </c>
      <c r="H39" s="205">
        <f t="shared" si="0"/>
        <v>12778.43</v>
      </c>
      <c r="I39" s="204">
        <v>345.55</v>
      </c>
      <c r="J39" s="205">
        <v>72.2</v>
      </c>
      <c r="K39" s="205">
        <f t="shared" si="7"/>
        <v>24948.71</v>
      </c>
      <c r="L39" s="204">
        <v>345.55</v>
      </c>
      <c r="M39" s="205">
        <v>52.3</v>
      </c>
      <c r="N39" s="206">
        <f t="shared" si="8"/>
        <v>18072.259999999998</v>
      </c>
      <c r="O39" s="173">
        <f t="shared" si="9"/>
        <v>53.826666666666675</v>
      </c>
      <c r="P39" s="174">
        <f t="shared" si="10"/>
        <v>18599.8</v>
      </c>
      <c r="Q39" s="207">
        <f t="shared" si="11"/>
        <v>5.9313859147384195E-3</v>
      </c>
      <c r="R39" s="208">
        <f t="shared" si="12"/>
        <v>0.8722445077074541</v>
      </c>
      <c r="S39" s="181" t="s">
        <v>395</v>
      </c>
    </row>
    <row r="40" spans="1:19" ht="45" x14ac:dyDescent="0.25">
      <c r="A40" s="203" t="s">
        <v>112</v>
      </c>
      <c r="B40" s="169" t="s">
        <v>330</v>
      </c>
      <c r="C40" s="169" t="s">
        <v>302</v>
      </c>
      <c r="D40" s="169" t="s">
        <v>113</v>
      </c>
      <c r="E40" s="169" t="s">
        <v>76</v>
      </c>
      <c r="F40" s="204">
        <v>15.33</v>
      </c>
      <c r="G40" s="205">
        <v>1209.8499999999999</v>
      </c>
      <c r="H40" s="205">
        <f t="shared" si="0"/>
        <v>18547</v>
      </c>
      <c r="I40" s="204">
        <v>15.33</v>
      </c>
      <c r="J40" s="205">
        <v>1209.8499999999999</v>
      </c>
      <c r="K40" s="205">
        <f t="shared" si="7"/>
        <v>18547</v>
      </c>
      <c r="L40" s="204">
        <v>15.33</v>
      </c>
      <c r="M40" s="205">
        <v>1209.8499999999999</v>
      </c>
      <c r="N40" s="206">
        <f t="shared" si="8"/>
        <v>18547</v>
      </c>
      <c r="O40" s="173">
        <f t="shared" si="9"/>
        <v>1209.8499999999999</v>
      </c>
      <c r="P40" s="174">
        <f t="shared" si="10"/>
        <v>18547</v>
      </c>
      <c r="Q40" s="207">
        <f t="shared" si="11"/>
        <v>5.9145482510915958E-3</v>
      </c>
      <c r="R40" s="208">
        <f t="shared" si="12"/>
        <v>0.87815905595854571</v>
      </c>
      <c r="S40" s="181" t="s">
        <v>395</v>
      </c>
    </row>
    <row r="41" spans="1:19" ht="60" x14ac:dyDescent="0.25">
      <c r="A41" s="203" t="s">
        <v>276</v>
      </c>
      <c r="B41" s="169" t="s">
        <v>374</v>
      </c>
      <c r="C41" s="169" t="s">
        <v>302</v>
      </c>
      <c r="D41" s="169" t="s">
        <v>277</v>
      </c>
      <c r="E41" s="169" t="s">
        <v>152</v>
      </c>
      <c r="F41" s="204">
        <v>87.56</v>
      </c>
      <c r="G41" s="205">
        <v>208.21</v>
      </c>
      <c r="H41" s="205">
        <f t="shared" si="0"/>
        <v>18230.86</v>
      </c>
      <c r="I41" s="204">
        <v>87.56</v>
      </c>
      <c r="J41" s="205">
        <v>208.21</v>
      </c>
      <c r="K41" s="205">
        <f t="shared" si="7"/>
        <v>18230.86</v>
      </c>
      <c r="L41" s="204">
        <v>87.56</v>
      </c>
      <c r="M41" s="205">
        <v>208.21</v>
      </c>
      <c r="N41" s="206">
        <f t="shared" si="8"/>
        <v>18230.86</v>
      </c>
      <c r="O41" s="173">
        <f t="shared" si="9"/>
        <v>208.21</v>
      </c>
      <c r="P41" s="174">
        <f t="shared" si="10"/>
        <v>18230.86</v>
      </c>
      <c r="Q41" s="207">
        <f t="shared" si="11"/>
        <v>5.8137327400062406E-3</v>
      </c>
      <c r="R41" s="208">
        <f t="shared" si="12"/>
        <v>0.883972788698552</v>
      </c>
      <c r="S41" s="181" t="s">
        <v>395</v>
      </c>
    </row>
    <row r="42" spans="1:19" ht="30" x14ac:dyDescent="0.25">
      <c r="A42" s="203" t="s">
        <v>167</v>
      </c>
      <c r="B42" s="169" t="s">
        <v>354</v>
      </c>
      <c r="C42" s="169" t="s">
        <v>310</v>
      </c>
      <c r="D42" s="169" t="s">
        <v>168</v>
      </c>
      <c r="E42" s="169" t="s">
        <v>97</v>
      </c>
      <c r="F42" s="204">
        <v>27</v>
      </c>
      <c r="G42" s="205">
        <v>610.25</v>
      </c>
      <c r="H42" s="205">
        <f t="shared" si="0"/>
        <v>16476.75</v>
      </c>
      <c r="I42" s="204">
        <v>27</v>
      </c>
      <c r="J42" s="205">
        <v>750.25</v>
      </c>
      <c r="K42" s="205">
        <f t="shared" si="7"/>
        <v>20256.75</v>
      </c>
      <c r="L42" s="204">
        <v>27</v>
      </c>
      <c r="M42" s="205">
        <v>608.5</v>
      </c>
      <c r="N42" s="206">
        <f t="shared" si="8"/>
        <v>16429.5</v>
      </c>
      <c r="O42" s="173">
        <f t="shared" si="9"/>
        <v>656.33333333333337</v>
      </c>
      <c r="P42" s="174">
        <f t="shared" si="10"/>
        <v>17721</v>
      </c>
      <c r="Q42" s="207">
        <f t="shared" si="11"/>
        <v>5.6511408614651516E-3</v>
      </c>
      <c r="R42" s="208">
        <f t="shared" si="12"/>
        <v>0.88962392956001712</v>
      </c>
      <c r="S42" s="181" t="s">
        <v>395</v>
      </c>
    </row>
    <row r="43" spans="1:19" ht="30" x14ac:dyDescent="0.25">
      <c r="A43" s="203" t="s">
        <v>126</v>
      </c>
      <c r="B43" s="169" t="s">
        <v>337</v>
      </c>
      <c r="C43" s="169" t="s">
        <v>310</v>
      </c>
      <c r="D43" s="169" t="s">
        <v>127</v>
      </c>
      <c r="E43" s="169" t="s">
        <v>97</v>
      </c>
      <c r="F43" s="204">
        <v>101</v>
      </c>
      <c r="G43" s="205">
        <v>102.3</v>
      </c>
      <c r="H43" s="205">
        <f t="shared" si="0"/>
        <v>10332.299999999999</v>
      </c>
      <c r="I43" s="204">
        <v>101</v>
      </c>
      <c r="J43" s="205">
        <v>258.27999999999997</v>
      </c>
      <c r="K43" s="205">
        <f t="shared" si="7"/>
        <v>26086.28</v>
      </c>
      <c r="L43" s="204">
        <v>101</v>
      </c>
      <c r="M43" s="205">
        <v>160.38</v>
      </c>
      <c r="N43" s="206">
        <f t="shared" si="8"/>
        <v>16198.38</v>
      </c>
      <c r="O43" s="173">
        <f t="shared" si="9"/>
        <v>173.65333333333334</v>
      </c>
      <c r="P43" s="174">
        <f t="shared" si="10"/>
        <v>17538.986666666668</v>
      </c>
      <c r="Q43" s="207">
        <f t="shared" si="11"/>
        <v>5.5930976931715193E-3</v>
      </c>
      <c r="R43" s="208">
        <f t="shared" si="12"/>
        <v>0.89521702725318864</v>
      </c>
      <c r="S43" s="181" t="s">
        <v>395</v>
      </c>
    </row>
    <row r="44" spans="1:19" ht="30" x14ac:dyDescent="0.25">
      <c r="A44" s="203" t="s">
        <v>241</v>
      </c>
      <c r="B44" s="169" t="s">
        <v>361</v>
      </c>
      <c r="C44" s="169" t="s">
        <v>310</v>
      </c>
      <c r="D44" s="169" t="s">
        <v>183</v>
      </c>
      <c r="E44" s="169" t="s">
        <v>76</v>
      </c>
      <c r="F44" s="204">
        <v>47.06</v>
      </c>
      <c r="G44" s="205">
        <v>344.5</v>
      </c>
      <c r="H44" s="205">
        <f t="shared" si="0"/>
        <v>16212.17</v>
      </c>
      <c r="I44" s="204">
        <v>47.06</v>
      </c>
      <c r="J44" s="205">
        <v>370.2</v>
      </c>
      <c r="K44" s="205">
        <f t="shared" si="7"/>
        <v>17421.61</v>
      </c>
      <c r="L44" s="204">
        <v>47.06</v>
      </c>
      <c r="M44" s="205">
        <v>358.24</v>
      </c>
      <c r="N44" s="206">
        <f t="shared" si="8"/>
        <v>16858.77</v>
      </c>
      <c r="O44" s="173">
        <f t="shared" si="9"/>
        <v>357.6466666666667</v>
      </c>
      <c r="P44" s="174">
        <f t="shared" si="10"/>
        <v>16830.850000000002</v>
      </c>
      <c r="Q44" s="207">
        <f t="shared" si="11"/>
        <v>5.3672763482981081E-3</v>
      </c>
      <c r="R44" s="208">
        <f t="shared" si="12"/>
        <v>0.90058430360148678</v>
      </c>
      <c r="S44" s="181" t="s">
        <v>395</v>
      </c>
    </row>
    <row r="45" spans="1:19" x14ac:dyDescent="0.25">
      <c r="A45" s="203" t="s">
        <v>133</v>
      </c>
      <c r="B45" s="169">
        <v>4988</v>
      </c>
      <c r="C45" s="169" t="s">
        <v>316</v>
      </c>
      <c r="D45" s="169" t="s">
        <v>134</v>
      </c>
      <c r="E45" s="169" t="s">
        <v>70</v>
      </c>
      <c r="F45" s="204">
        <v>238</v>
      </c>
      <c r="G45" s="205">
        <v>59.76</v>
      </c>
      <c r="H45" s="205">
        <v>14222.88</v>
      </c>
      <c r="I45" s="204">
        <v>238</v>
      </c>
      <c r="J45" s="205">
        <v>59.76</v>
      </c>
      <c r="K45" s="205">
        <v>14222.88</v>
      </c>
      <c r="L45" s="204">
        <v>238</v>
      </c>
      <c r="M45" s="205">
        <v>59.76</v>
      </c>
      <c r="N45" s="206">
        <v>14222.88</v>
      </c>
      <c r="O45" s="173">
        <f t="shared" si="9"/>
        <v>59.76</v>
      </c>
      <c r="P45" s="174">
        <f t="shared" si="10"/>
        <v>14222.88</v>
      </c>
      <c r="Q45" s="207">
        <f t="shared" si="11"/>
        <v>4.5356073774457132E-3</v>
      </c>
      <c r="R45" s="208">
        <f t="shared" si="12"/>
        <v>0.90511991097893252</v>
      </c>
      <c r="S45" s="181" t="s">
        <v>395</v>
      </c>
    </row>
    <row r="46" spans="1:19" ht="45" x14ac:dyDescent="0.25">
      <c r="A46" s="203" t="s">
        <v>77</v>
      </c>
      <c r="B46" s="169" t="s">
        <v>313</v>
      </c>
      <c r="C46" s="169" t="s">
        <v>302</v>
      </c>
      <c r="D46" s="169" t="s">
        <v>78</v>
      </c>
      <c r="E46" s="169" t="s">
        <v>54</v>
      </c>
      <c r="F46" s="204">
        <v>8</v>
      </c>
      <c r="G46" s="205">
        <v>1704.85</v>
      </c>
      <c r="H46" s="205">
        <f t="shared" ref="H46:H85" si="13">TRUNC(F46*G46,2)</f>
        <v>13638.8</v>
      </c>
      <c r="I46" s="204">
        <v>8</v>
      </c>
      <c r="J46" s="205">
        <v>1704.85</v>
      </c>
      <c r="K46" s="205">
        <f t="shared" ref="K46:K85" si="14">TRUNC(I46*J46,2)</f>
        <v>13638.8</v>
      </c>
      <c r="L46" s="204">
        <v>8</v>
      </c>
      <c r="M46" s="205">
        <v>1704.85</v>
      </c>
      <c r="N46" s="206">
        <f t="shared" ref="N46:N85" si="15">TRUNC(L46*M46,2)</f>
        <v>13638.8</v>
      </c>
      <c r="O46" s="173">
        <f t="shared" si="9"/>
        <v>1704.8499999999997</v>
      </c>
      <c r="P46" s="174">
        <f t="shared" si="10"/>
        <v>13638.799999999997</v>
      </c>
      <c r="Q46" s="207">
        <f t="shared" si="11"/>
        <v>4.3493471012556236E-3</v>
      </c>
      <c r="R46" s="208">
        <f t="shared" si="12"/>
        <v>0.90946925808018819</v>
      </c>
      <c r="S46" s="181" t="s">
        <v>395</v>
      </c>
    </row>
    <row r="47" spans="1:19" ht="30" x14ac:dyDescent="0.25">
      <c r="A47" s="203" t="s">
        <v>180</v>
      </c>
      <c r="B47" s="169" t="s">
        <v>360</v>
      </c>
      <c r="C47" s="169" t="s">
        <v>310</v>
      </c>
      <c r="D47" s="169" t="s">
        <v>181</v>
      </c>
      <c r="E47" s="169" t="s">
        <v>76</v>
      </c>
      <c r="F47" s="204">
        <v>1980.83</v>
      </c>
      <c r="G47" s="205">
        <v>5.98</v>
      </c>
      <c r="H47" s="205">
        <f t="shared" si="13"/>
        <v>11845.36</v>
      </c>
      <c r="I47" s="204">
        <v>1980.83</v>
      </c>
      <c r="J47" s="205">
        <v>7.53</v>
      </c>
      <c r="K47" s="205">
        <f t="shared" si="14"/>
        <v>14915.64</v>
      </c>
      <c r="L47" s="204">
        <v>1980.83</v>
      </c>
      <c r="M47" s="205">
        <v>6.59</v>
      </c>
      <c r="N47" s="206">
        <f t="shared" si="15"/>
        <v>13053.66</v>
      </c>
      <c r="O47" s="173">
        <f t="shared" si="9"/>
        <v>6.7</v>
      </c>
      <c r="P47" s="174">
        <f t="shared" si="10"/>
        <v>13271.553333333335</v>
      </c>
      <c r="Q47" s="207">
        <f t="shared" si="11"/>
        <v>4.2322339223020179E-3</v>
      </c>
      <c r="R47" s="208">
        <f t="shared" si="12"/>
        <v>0.91370149200249018</v>
      </c>
      <c r="S47" s="181" t="s">
        <v>395</v>
      </c>
    </row>
    <row r="48" spans="1:19" x14ac:dyDescent="0.25">
      <c r="A48" s="203" t="s">
        <v>102</v>
      </c>
      <c r="B48" s="169" t="s">
        <v>325</v>
      </c>
      <c r="C48" s="169" t="s">
        <v>302</v>
      </c>
      <c r="D48" s="169" t="s">
        <v>103</v>
      </c>
      <c r="E48" s="169" t="s">
        <v>76</v>
      </c>
      <c r="F48" s="204">
        <v>100</v>
      </c>
      <c r="G48" s="205">
        <v>131.18</v>
      </c>
      <c r="H48" s="205">
        <f t="shared" si="13"/>
        <v>13118</v>
      </c>
      <c r="I48" s="204">
        <v>100</v>
      </c>
      <c r="J48" s="205">
        <v>131.18</v>
      </c>
      <c r="K48" s="205">
        <f t="shared" si="14"/>
        <v>13118</v>
      </c>
      <c r="L48" s="204">
        <v>100</v>
      </c>
      <c r="M48" s="205">
        <v>131.18</v>
      </c>
      <c r="N48" s="206">
        <f t="shared" si="15"/>
        <v>13118</v>
      </c>
      <c r="O48" s="173">
        <f t="shared" si="9"/>
        <v>131.18</v>
      </c>
      <c r="P48" s="174">
        <f t="shared" si="10"/>
        <v>13118</v>
      </c>
      <c r="Q48" s="207">
        <f t="shared" si="11"/>
        <v>4.183266509830137E-3</v>
      </c>
      <c r="R48" s="208">
        <f t="shared" si="12"/>
        <v>0.91788475851232032</v>
      </c>
      <c r="S48" s="181" t="s">
        <v>395</v>
      </c>
    </row>
    <row r="49" spans="1:19" ht="30" x14ac:dyDescent="0.25">
      <c r="A49" s="203" t="s">
        <v>278</v>
      </c>
      <c r="B49" s="169" t="s">
        <v>375</v>
      </c>
      <c r="C49" s="169" t="s">
        <v>310</v>
      </c>
      <c r="D49" s="169" t="s">
        <v>279</v>
      </c>
      <c r="E49" s="169" t="s">
        <v>88</v>
      </c>
      <c r="F49" s="204">
        <v>358.97</v>
      </c>
      <c r="G49" s="205">
        <v>25.3</v>
      </c>
      <c r="H49" s="205">
        <f t="shared" si="13"/>
        <v>9081.94</v>
      </c>
      <c r="I49" s="204">
        <v>358.97</v>
      </c>
      <c r="J49" s="205">
        <v>50.2</v>
      </c>
      <c r="K49" s="205">
        <f t="shared" si="14"/>
        <v>18020.29</v>
      </c>
      <c r="L49" s="204">
        <v>358.97</v>
      </c>
      <c r="M49" s="205">
        <v>32.6</v>
      </c>
      <c r="N49" s="206">
        <f t="shared" si="15"/>
        <v>11702.42</v>
      </c>
      <c r="O49" s="173">
        <f t="shared" si="9"/>
        <v>36.033333333333331</v>
      </c>
      <c r="P49" s="174">
        <f t="shared" si="10"/>
        <v>12934.883333333333</v>
      </c>
      <c r="Q49" s="207">
        <f t="shared" si="11"/>
        <v>4.1248714938933789E-3</v>
      </c>
      <c r="R49" s="208">
        <f t="shared" si="12"/>
        <v>0.92200963000621372</v>
      </c>
      <c r="S49" s="181" t="s">
        <v>395</v>
      </c>
    </row>
    <row r="50" spans="1:19" ht="45" x14ac:dyDescent="0.25">
      <c r="A50" s="203" t="s">
        <v>79</v>
      </c>
      <c r="B50" s="169" t="s">
        <v>314</v>
      </c>
      <c r="C50" s="169" t="s">
        <v>302</v>
      </c>
      <c r="D50" s="169" t="s">
        <v>80</v>
      </c>
      <c r="E50" s="169" t="s">
        <v>54</v>
      </c>
      <c r="F50" s="204">
        <v>8</v>
      </c>
      <c r="G50" s="205">
        <v>1517.82</v>
      </c>
      <c r="H50" s="205">
        <f t="shared" si="13"/>
        <v>12142.56</v>
      </c>
      <c r="I50" s="204">
        <v>8</v>
      </c>
      <c r="J50" s="205">
        <v>1517.82</v>
      </c>
      <c r="K50" s="205">
        <f t="shared" si="14"/>
        <v>12142.56</v>
      </c>
      <c r="L50" s="204">
        <v>8</v>
      </c>
      <c r="M50" s="205">
        <v>1517.82</v>
      </c>
      <c r="N50" s="206">
        <f t="shared" si="15"/>
        <v>12142.56</v>
      </c>
      <c r="O50" s="173">
        <f t="shared" si="9"/>
        <v>1517.82</v>
      </c>
      <c r="P50" s="174">
        <f t="shared" si="10"/>
        <v>12142.56</v>
      </c>
      <c r="Q50" s="207">
        <f t="shared" si="11"/>
        <v>3.8722034297608652E-3</v>
      </c>
      <c r="R50" s="208">
        <f t="shared" si="12"/>
        <v>0.92588183343597463</v>
      </c>
      <c r="S50" s="181" t="s">
        <v>395</v>
      </c>
    </row>
    <row r="51" spans="1:19" ht="30" x14ac:dyDescent="0.25">
      <c r="A51" s="203" t="s">
        <v>188</v>
      </c>
      <c r="B51" s="169" t="s">
        <v>364</v>
      </c>
      <c r="C51" s="169" t="s">
        <v>310</v>
      </c>
      <c r="D51" s="169" t="s">
        <v>189</v>
      </c>
      <c r="E51" s="169" t="s">
        <v>76</v>
      </c>
      <c r="F51" s="204">
        <v>1595.23</v>
      </c>
      <c r="G51" s="205">
        <v>5.98</v>
      </c>
      <c r="H51" s="205">
        <f t="shared" si="13"/>
        <v>9539.4699999999993</v>
      </c>
      <c r="I51" s="204">
        <v>1595.23</v>
      </c>
      <c r="J51" s="205">
        <v>7.53</v>
      </c>
      <c r="K51" s="205">
        <f t="shared" si="14"/>
        <v>12012.08</v>
      </c>
      <c r="L51" s="204">
        <v>1595.23</v>
      </c>
      <c r="M51" s="205">
        <v>6.59</v>
      </c>
      <c r="N51" s="206">
        <f t="shared" si="15"/>
        <v>10512.56</v>
      </c>
      <c r="O51" s="173">
        <f t="shared" si="9"/>
        <v>6.7</v>
      </c>
      <c r="P51" s="174">
        <f t="shared" si="10"/>
        <v>10688.036666666667</v>
      </c>
      <c r="Q51" s="207">
        <f t="shared" si="11"/>
        <v>3.4083630007244398E-3</v>
      </c>
      <c r="R51" s="208">
        <f t="shared" si="12"/>
        <v>0.92929019643669908</v>
      </c>
      <c r="S51" s="181" t="s">
        <v>395</v>
      </c>
    </row>
    <row r="52" spans="1:19" ht="30" x14ac:dyDescent="0.25">
      <c r="A52" s="203" t="s">
        <v>269</v>
      </c>
      <c r="B52" s="169" t="s">
        <v>367</v>
      </c>
      <c r="C52" s="169" t="s">
        <v>310</v>
      </c>
      <c r="D52" s="169" t="s">
        <v>196</v>
      </c>
      <c r="E52" s="169" t="s">
        <v>76</v>
      </c>
      <c r="F52" s="204">
        <v>123.29</v>
      </c>
      <c r="G52" s="205">
        <v>69.540000000000006</v>
      </c>
      <c r="H52" s="205">
        <f t="shared" si="13"/>
        <v>8573.58</v>
      </c>
      <c r="I52" s="204">
        <v>123.29</v>
      </c>
      <c r="J52" s="205">
        <v>93.3</v>
      </c>
      <c r="K52" s="205">
        <f t="shared" si="14"/>
        <v>11502.95</v>
      </c>
      <c r="L52" s="204">
        <v>123.29</v>
      </c>
      <c r="M52" s="205">
        <v>87.36</v>
      </c>
      <c r="N52" s="206">
        <f t="shared" si="15"/>
        <v>10770.61</v>
      </c>
      <c r="O52" s="173">
        <f t="shared" si="9"/>
        <v>83.399999999999991</v>
      </c>
      <c r="P52" s="174">
        <f t="shared" si="10"/>
        <v>10282.379999999999</v>
      </c>
      <c r="Q52" s="207">
        <f t="shared" si="11"/>
        <v>3.2790010592580578E-3</v>
      </c>
      <c r="R52" s="208">
        <f t="shared" si="12"/>
        <v>0.93256919749595713</v>
      </c>
      <c r="S52" s="181" t="s">
        <v>395</v>
      </c>
    </row>
    <row r="53" spans="1:19" ht="30" x14ac:dyDescent="0.25">
      <c r="A53" s="203" t="s">
        <v>81</v>
      </c>
      <c r="B53" s="169" t="s">
        <v>315</v>
      </c>
      <c r="C53" s="169" t="s">
        <v>316</v>
      </c>
      <c r="D53" s="169" t="s">
        <v>82</v>
      </c>
      <c r="E53" s="169" t="s">
        <v>73</v>
      </c>
      <c r="F53" s="204">
        <v>8</v>
      </c>
      <c r="G53" s="205">
        <v>1101.3</v>
      </c>
      <c r="H53" s="205">
        <f t="shared" si="13"/>
        <v>8810.4</v>
      </c>
      <c r="I53" s="204">
        <v>8</v>
      </c>
      <c r="J53" s="205">
        <v>1101.3</v>
      </c>
      <c r="K53" s="205">
        <f t="shared" si="14"/>
        <v>8810.4</v>
      </c>
      <c r="L53" s="204">
        <v>8</v>
      </c>
      <c r="M53" s="205">
        <v>1101.3</v>
      </c>
      <c r="N53" s="206">
        <f t="shared" si="15"/>
        <v>8810.4</v>
      </c>
      <c r="O53" s="173">
        <f t="shared" si="9"/>
        <v>1101.3</v>
      </c>
      <c r="P53" s="174">
        <f t="shared" si="10"/>
        <v>8810.4</v>
      </c>
      <c r="Q53" s="207">
        <f t="shared" si="11"/>
        <v>2.8095937839767832E-3</v>
      </c>
      <c r="R53" s="208">
        <f t="shared" si="12"/>
        <v>0.93537879127993395</v>
      </c>
      <c r="S53" s="181" t="s">
        <v>395</v>
      </c>
    </row>
    <row r="54" spans="1:19" ht="30" x14ac:dyDescent="0.25">
      <c r="A54" s="203" t="s">
        <v>157</v>
      </c>
      <c r="B54" s="169" t="s">
        <v>349</v>
      </c>
      <c r="C54" s="169" t="s">
        <v>310</v>
      </c>
      <c r="D54" s="169" t="s">
        <v>158</v>
      </c>
      <c r="E54" s="169" t="s">
        <v>88</v>
      </c>
      <c r="F54" s="204">
        <v>306.75</v>
      </c>
      <c r="G54" s="205">
        <v>19.2</v>
      </c>
      <c r="H54" s="205">
        <f t="shared" si="13"/>
        <v>5889.6</v>
      </c>
      <c r="I54" s="204">
        <v>306.75</v>
      </c>
      <c r="J54" s="205">
        <v>31</v>
      </c>
      <c r="K54" s="205">
        <f t="shared" si="14"/>
        <v>9509.25</v>
      </c>
      <c r="L54" s="204">
        <v>306.75</v>
      </c>
      <c r="M54" s="205">
        <v>27.2</v>
      </c>
      <c r="N54" s="206">
        <f t="shared" si="15"/>
        <v>8343.6</v>
      </c>
      <c r="O54" s="173">
        <f t="shared" si="9"/>
        <v>25.8</v>
      </c>
      <c r="P54" s="174">
        <f t="shared" si="10"/>
        <v>7914.1500000000005</v>
      </c>
      <c r="Q54" s="207">
        <f t="shared" si="11"/>
        <v>2.5237840104262985E-3</v>
      </c>
      <c r="R54" s="208">
        <f t="shared" si="12"/>
        <v>0.93790257529036025</v>
      </c>
      <c r="S54" s="181" t="s">
        <v>395</v>
      </c>
    </row>
    <row r="55" spans="1:19" ht="30" x14ac:dyDescent="0.25">
      <c r="A55" s="203" t="s">
        <v>220</v>
      </c>
      <c r="B55" s="169" t="s">
        <v>365</v>
      </c>
      <c r="C55" s="169" t="s">
        <v>310</v>
      </c>
      <c r="D55" s="169" t="s">
        <v>191</v>
      </c>
      <c r="E55" s="169" t="s">
        <v>76</v>
      </c>
      <c r="F55" s="204">
        <v>277.55</v>
      </c>
      <c r="G55" s="205">
        <v>23.65</v>
      </c>
      <c r="H55" s="205">
        <f t="shared" si="13"/>
        <v>6564.05</v>
      </c>
      <c r="I55" s="204">
        <v>277.55</v>
      </c>
      <c r="J55" s="205">
        <v>32.299999999999997</v>
      </c>
      <c r="K55" s="205">
        <f t="shared" si="14"/>
        <v>8964.86</v>
      </c>
      <c r="L55" s="204">
        <v>277.55</v>
      </c>
      <c r="M55" s="205">
        <v>27.35</v>
      </c>
      <c r="N55" s="206">
        <f t="shared" si="15"/>
        <v>7590.99</v>
      </c>
      <c r="O55" s="173">
        <f t="shared" si="9"/>
        <v>27.766666666666666</v>
      </c>
      <c r="P55" s="174">
        <f t="shared" si="10"/>
        <v>7706.6333333333341</v>
      </c>
      <c r="Q55" s="207">
        <f t="shared" si="11"/>
        <v>2.4576079529557808E-3</v>
      </c>
      <c r="R55" s="208">
        <f t="shared" si="12"/>
        <v>0.94036018324331605</v>
      </c>
      <c r="S55" s="181" t="s">
        <v>395</v>
      </c>
    </row>
    <row r="56" spans="1:19" ht="30" x14ac:dyDescent="0.25">
      <c r="A56" s="203" t="s">
        <v>108</v>
      </c>
      <c r="B56" s="169" t="s">
        <v>328</v>
      </c>
      <c r="C56" s="169" t="s">
        <v>310</v>
      </c>
      <c r="D56" s="169" t="s">
        <v>109</v>
      </c>
      <c r="E56" s="169" t="s">
        <v>76</v>
      </c>
      <c r="F56" s="204">
        <v>408.72</v>
      </c>
      <c r="G56" s="205">
        <v>15.2</v>
      </c>
      <c r="H56" s="205">
        <f t="shared" si="13"/>
        <v>6212.54</v>
      </c>
      <c r="I56" s="204">
        <v>408.72</v>
      </c>
      <c r="J56" s="205">
        <v>22.35</v>
      </c>
      <c r="K56" s="205">
        <f t="shared" si="14"/>
        <v>9134.89</v>
      </c>
      <c r="L56" s="204">
        <v>408.72</v>
      </c>
      <c r="M56" s="205">
        <v>17.52</v>
      </c>
      <c r="N56" s="206">
        <f t="shared" si="15"/>
        <v>7160.77</v>
      </c>
      <c r="O56" s="173">
        <f t="shared" si="9"/>
        <v>18.356666666666666</v>
      </c>
      <c r="P56" s="174">
        <f t="shared" si="10"/>
        <v>7502.7333333333336</v>
      </c>
      <c r="Q56" s="207">
        <f t="shared" si="11"/>
        <v>2.3925852329257178E-3</v>
      </c>
      <c r="R56" s="208">
        <f t="shared" si="12"/>
        <v>0.94275276847624179</v>
      </c>
      <c r="S56" s="181" t="s">
        <v>395</v>
      </c>
    </row>
    <row r="57" spans="1:19" x14ac:dyDescent="0.25">
      <c r="A57" s="203" t="s">
        <v>74</v>
      </c>
      <c r="B57" s="169" t="s">
        <v>311</v>
      </c>
      <c r="C57" s="169" t="s">
        <v>312</v>
      </c>
      <c r="D57" s="169" t="s">
        <v>75</v>
      </c>
      <c r="E57" s="169" t="s">
        <v>76</v>
      </c>
      <c r="F57" s="204">
        <v>200</v>
      </c>
      <c r="G57" s="205">
        <v>35.909999999999997</v>
      </c>
      <c r="H57" s="205">
        <f t="shared" si="13"/>
        <v>7182</v>
      </c>
      <c r="I57" s="204">
        <v>200</v>
      </c>
      <c r="J57" s="205">
        <v>35.909999999999997</v>
      </c>
      <c r="K57" s="205">
        <f t="shared" si="14"/>
        <v>7182</v>
      </c>
      <c r="L57" s="204">
        <v>200</v>
      </c>
      <c r="M57" s="205">
        <v>35.909999999999997</v>
      </c>
      <c r="N57" s="206">
        <f t="shared" si="15"/>
        <v>7182</v>
      </c>
      <c r="O57" s="173">
        <f t="shared" si="9"/>
        <v>35.909999999999997</v>
      </c>
      <c r="P57" s="174">
        <f t="shared" si="10"/>
        <v>7182</v>
      </c>
      <c r="Q57" s="207">
        <f t="shared" si="11"/>
        <v>2.2903049301417934E-3</v>
      </c>
      <c r="R57" s="208">
        <f t="shared" si="12"/>
        <v>0.9450430734063836</v>
      </c>
      <c r="S57" s="181" t="s">
        <v>395</v>
      </c>
    </row>
    <row r="58" spans="1:19" x14ac:dyDescent="0.25">
      <c r="A58" s="203" t="s">
        <v>202</v>
      </c>
      <c r="B58" s="169" t="s">
        <v>370</v>
      </c>
      <c r="C58" s="169" t="s">
        <v>302</v>
      </c>
      <c r="D58" s="169" t="s">
        <v>203</v>
      </c>
      <c r="E58" s="169" t="s">
        <v>76</v>
      </c>
      <c r="F58" s="204">
        <v>1980.83</v>
      </c>
      <c r="G58" s="205">
        <v>3.4</v>
      </c>
      <c r="H58" s="205">
        <f t="shared" si="13"/>
        <v>6734.82</v>
      </c>
      <c r="I58" s="204">
        <v>1980.83</v>
      </c>
      <c r="J58" s="205">
        <v>3.4</v>
      </c>
      <c r="K58" s="205">
        <f t="shared" si="14"/>
        <v>6734.82</v>
      </c>
      <c r="L58" s="204">
        <v>1980.83</v>
      </c>
      <c r="M58" s="205">
        <v>3.4</v>
      </c>
      <c r="N58" s="206">
        <f t="shared" si="15"/>
        <v>6734.82</v>
      </c>
      <c r="O58" s="173">
        <f t="shared" si="9"/>
        <v>3.4</v>
      </c>
      <c r="P58" s="174">
        <f t="shared" si="10"/>
        <v>6734.82</v>
      </c>
      <c r="Q58" s="207">
        <f t="shared" si="11"/>
        <v>2.1477013992784117E-3</v>
      </c>
      <c r="R58" s="208">
        <f t="shared" si="12"/>
        <v>0.94719077480566205</v>
      </c>
      <c r="S58" s="181" t="s">
        <v>395</v>
      </c>
    </row>
    <row r="59" spans="1:19" ht="30.75" thickBot="1" x14ac:dyDescent="0.3">
      <c r="A59" s="268" t="s">
        <v>212</v>
      </c>
      <c r="B59" s="269" t="s">
        <v>353</v>
      </c>
      <c r="C59" s="269" t="s">
        <v>316</v>
      </c>
      <c r="D59" s="269" t="s">
        <v>166</v>
      </c>
      <c r="E59" s="269" t="s">
        <v>76</v>
      </c>
      <c r="F59" s="270">
        <v>485.56</v>
      </c>
      <c r="G59" s="271">
        <v>13.87</v>
      </c>
      <c r="H59" s="271">
        <f t="shared" si="13"/>
        <v>6734.71</v>
      </c>
      <c r="I59" s="270">
        <v>485.56</v>
      </c>
      <c r="J59" s="271">
        <v>13.87</v>
      </c>
      <c r="K59" s="271">
        <f t="shared" si="14"/>
        <v>6734.71</v>
      </c>
      <c r="L59" s="270">
        <v>485.56</v>
      </c>
      <c r="M59" s="271">
        <v>13.87</v>
      </c>
      <c r="N59" s="272">
        <f t="shared" si="15"/>
        <v>6734.71</v>
      </c>
      <c r="O59" s="273">
        <f t="shared" si="9"/>
        <v>13.87</v>
      </c>
      <c r="P59" s="274">
        <f t="shared" si="10"/>
        <v>6734.71</v>
      </c>
      <c r="Q59" s="275">
        <f t="shared" si="11"/>
        <v>2.1476663208124811E-3</v>
      </c>
      <c r="R59" s="276">
        <f t="shared" si="12"/>
        <v>0.94933844112647459</v>
      </c>
      <c r="S59" s="277" t="s">
        <v>395</v>
      </c>
    </row>
    <row r="60" spans="1:19" ht="30" x14ac:dyDescent="0.25">
      <c r="A60" s="248" t="s">
        <v>221</v>
      </c>
      <c r="B60" s="249" t="s">
        <v>366</v>
      </c>
      <c r="C60" s="249" t="s">
        <v>302</v>
      </c>
      <c r="D60" s="249" t="s">
        <v>222</v>
      </c>
      <c r="E60" s="249" t="s">
        <v>194</v>
      </c>
      <c r="F60" s="250">
        <v>410.77</v>
      </c>
      <c r="G60" s="251">
        <v>16.21</v>
      </c>
      <c r="H60" s="251">
        <f t="shared" si="13"/>
        <v>6658.58</v>
      </c>
      <c r="I60" s="250">
        <v>410.77</v>
      </c>
      <c r="J60" s="251">
        <v>16.21</v>
      </c>
      <c r="K60" s="251">
        <f t="shared" si="14"/>
        <v>6658.58</v>
      </c>
      <c r="L60" s="250">
        <v>410.77</v>
      </c>
      <c r="M60" s="251">
        <v>16.21</v>
      </c>
      <c r="N60" s="252">
        <f t="shared" si="15"/>
        <v>6658.58</v>
      </c>
      <c r="O60" s="253">
        <f t="shared" si="9"/>
        <v>16.21</v>
      </c>
      <c r="P60" s="254">
        <f t="shared" si="10"/>
        <v>6658.579999999999</v>
      </c>
      <c r="Q60" s="255">
        <f t="shared" si="11"/>
        <v>2.1233888334368616E-3</v>
      </c>
      <c r="R60" s="256">
        <f t="shared" si="12"/>
        <v>0.95146182995991146</v>
      </c>
      <c r="S60" s="257" t="s">
        <v>394</v>
      </c>
    </row>
    <row r="61" spans="1:19" x14ac:dyDescent="0.25">
      <c r="A61" s="209" t="s">
        <v>71</v>
      </c>
      <c r="B61" s="170" t="s">
        <v>309</v>
      </c>
      <c r="C61" s="170" t="s">
        <v>310</v>
      </c>
      <c r="D61" s="170" t="s">
        <v>72</v>
      </c>
      <c r="E61" s="170" t="s">
        <v>73</v>
      </c>
      <c r="F61" s="210">
        <v>8</v>
      </c>
      <c r="G61" s="211">
        <v>750</v>
      </c>
      <c r="H61" s="211">
        <f t="shared" si="13"/>
        <v>6000</v>
      </c>
      <c r="I61" s="210">
        <v>8</v>
      </c>
      <c r="J61" s="211">
        <v>840.2</v>
      </c>
      <c r="K61" s="211">
        <f t="shared" si="14"/>
        <v>6721.6</v>
      </c>
      <c r="L61" s="210">
        <v>8</v>
      </c>
      <c r="M61" s="211">
        <v>680</v>
      </c>
      <c r="N61" s="212">
        <f t="shared" si="15"/>
        <v>5440</v>
      </c>
      <c r="O61" s="177">
        <f t="shared" si="9"/>
        <v>756.73333333333323</v>
      </c>
      <c r="P61" s="176">
        <f t="shared" si="10"/>
        <v>6053.8666666666659</v>
      </c>
      <c r="Q61" s="213">
        <f t="shared" si="11"/>
        <v>1.9305486874251921E-3</v>
      </c>
      <c r="R61" s="214">
        <f t="shared" si="12"/>
        <v>0.95339237864733661</v>
      </c>
      <c r="S61" s="182" t="s">
        <v>394</v>
      </c>
    </row>
    <row r="62" spans="1:19" ht="30" x14ac:dyDescent="0.25">
      <c r="A62" s="209" t="s">
        <v>153</v>
      </c>
      <c r="B62" s="170" t="s">
        <v>347</v>
      </c>
      <c r="C62" s="170" t="s">
        <v>310</v>
      </c>
      <c r="D62" s="170" t="s">
        <v>154</v>
      </c>
      <c r="E62" s="170" t="s">
        <v>88</v>
      </c>
      <c r="F62" s="210">
        <v>358.97</v>
      </c>
      <c r="G62" s="211">
        <v>13.2</v>
      </c>
      <c r="H62" s="211">
        <f t="shared" si="13"/>
        <v>4738.3999999999996</v>
      </c>
      <c r="I62" s="210">
        <v>358.97</v>
      </c>
      <c r="J62" s="211">
        <v>22.05</v>
      </c>
      <c r="K62" s="211">
        <f t="shared" si="14"/>
        <v>7915.28</v>
      </c>
      <c r="L62" s="210">
        <v>358.97</v>
      </c>
      <c r="M62" s="211">
        <v>15.3</v>
      </c>
      <c r="N62" s="212">
        <f t="shared" si="15"/>
        <v>5492.24</v>
      </c>
      <c r="O62" s="175">
        <f t="shared" si="9"/>
        <v>16.849999999999998</v>
      </c>
      <c r="P62" s="176">
        <f t="shared" si="10"/>
        <v>6048.6399999999994</v>
      </c>
      <c r="Q62" s="213">
        <f t="shared" si="11"/>
        <v>1.9288819288015673E-3</v>
      </c>
      <c r="R62" s="214">
        <f t="shared" si="12"/>
        <v>0.9553212605761382</v>
      </c>
      <c r="S62" s="182" t="s">
        <v>394</v>
      </c>
    </row>
    <row r="63" spans="1:19" ht="30" x14ac:dyDescent="0.25">
      <c r="A63" s="209" t="s">
        <v>95</v>
      </c>
      <c r="B63" s="170" t="s">
        <v>323</v>
      </c>
      <c r="C63" s="170" t="s">
        <v>310</v>
      </c>
      <c r="D63" s="170" t="s">
        <v>96</v>
      </c>
      <c r="E63" s="170" t="s">
        <v>97</v>
      </c>
      <c r="F63" s="210">
        <v>1</v>
      </c>
      <c r="G63" s="211">
        <v>5700</v>
      </c>
      <c r="H63" s="211">
        <f t="shared" si="13"/>
        <v>5700</v>
      </c>
      <c r="I63" s="210">
        <v>1</v>
      </c>
      <c r="J63" s="211">
        <v>6800</v>
      </c>
      <c r="K63" s="211">
        <f t="shared" si="14"/>
        <v>6800</v>
      </c>
      <c r="L63" s="210">
        <v>1</v>
      </c>
      <c r="M63" s="211">
        <v>5500</v>
      </c>
      <c r="N63" s="212">
        <f t="shared" si="15"/>
        <v>5500</v>
      </c>
      <c r="O63" s="175">
        <f t="shared" si="9"/>
        <v>6000</v>
      </c>
      <c r="P63" s="176">
        <f t="shared" si="10"/>
        <v>6000</v>
      </c>
      <c r="Q63" s="213">
        <f t="shared" si="11"/>
        <v>1.913370868957221E-3</v>
      </c>
      <c r="R63" s="214">
        <f t="shared" si="12"/>
        <v>0.95723463144509546</v>
      </c>
      <c r="S63" s="182" t="s">
        <v>394</v>
      </c>
    </row>
    <row r="64" spans="1:19" ht="30" x14ac:dyDescent="0.25">
      <c r="A64" s="209" t="s">
        <v>261</v>
      </c>
      <c r="B64" s="170" t="s">
        <v>358</v>
      </c>
      <c r="C64" s="170" t="s">
        <v>310</v>
      </c>
      <c r="D64" s="170" t="s">
        <v>177</v>
      </c>
      <c r="E64" s="170" t="s">
        <v>76</v>
      </c>
      <c r="F64" s="210">
        <v>123.29</v>
      </c>
      <c r="G64" s="211">
        <v>37.200000000000003</v>
      </c>
      <c r="H64" s="211">
        <f t="shared" si="13"/>
        <v>4586.38</v>
      </c>
      <c r="I64" s="210">
        <v>123.29</v>
      </c>
      <c r="J64" s="211">
        <v>65.89</v>
      </c>
      <c r="K64" s="211">
        <f t="shared" si="14"/>
        <v>8123.57</v>
      </c>
      <c r="L64" s="210">
        <v>123.29</v>
      </c>
      <c r="M64" s="211">
        <v>42.52</v>
      </c>
      <c r="N64" s="212">
        <f t="shared" si="15"/>
        <v>5242.29</v>
      </c>
      <c r="O64" s="175">
        <f t="shared" si="9"/>
        <v>48.536666666666669</v>
      </c>
      <c r="P64" s="176">
        <f t="shared" si="10"/>
        <v>5984.0800000000008</v>
      </c>
      <c r="Q64" s="213">
        <f t="shared" si="11"/>
        <v>1.9082940582515881E-3</v>
      </c>
      <c r="R64" s="214">
        <f t="shared" si="12"/>
        <v>0.95914292550334701</v>
      </c>
      <c r="S64" s="182" t="s">
        <v>394</v>
      </c>
    </row>
    <row r="65" spans="1:19" ht="30" x14ac:dyDescent="0.25">
      <c r="A65" s="209" t="s">
        <v>239</v>
      </c>
      <c r="B65" s="170" t="s">
        <v>358</v>
      </c>
      <c r="C65" s="170" t="s">
        <v>310</v>
      </c>
      <c r="D65" s="170" t="s">
        <v>177</v>
      </c>
      <c r="E65" s="170" t="s">
        <v>76</v>
      </c>
      <c r="F65" s="210">
        <v>121.92</v>
      </c>
      <c r="G65" s="211">
        <v>37.200000000000003</v>
      </c>
      <c r="H65" s="211">
        <f t="shared" si="13"/>
        <v>4535.42</v>
      </c>
      <c r="I65" s="210">
        <v>121.92</v>
      </c>
      <c r="J65" s="211">
        <v>65.89</v>
      </c>
      <c r="K65" s="211">
        <f t="shared" si="14"/>
        <v>8033.3</v>
      </c>
      <c r="L65" s="210">
        <v>121.92</v>
      </c>
      <c r="M65" s="211">
        <v>42.52</v>
      </c>
      <c r="N65" s="212">
        <f t="shared" si="15"/>
        <v>5184.03</v>
      </c>
      <c r="O65" s="175">
        <f t="shared" si="9"/>
        <v>48.536666666666669</v>
      </c>
      <c r="P65" s="176">
        <f t="shared" si="10"/>
        <v>5917.583333333333</v>
      </c>
      <c r="Q65" s="213">
        <f t="shared" si="11"/>
        <v>1.8870885941044612E-3</v>
      </c>
      <c r="R65" s="214">
        <f t="shared" si="12"/>
        <v>0.96103001409745148</v>
      </c>
      <c r="S65" s="182" t="s">
        <v>394</v>
      </c>
    </row>
    <row r="66" spans="1:19" ht="30" x14ac:dyDescent="0.25">
      <c r="A66" s="209" t="s">
        <v>229</v>
      </c>
      <c r="B66" s="170" t="s">
        <v>371</v>
      </c>
      <c r="C66" s="170" t="s">
        <v>310</v>
      </c>
      <c r="D66" s="170" t="s">
        <v>205</v>
      </c>
      <c r="E66" s="170" t="s">
        <v>201</v>
      </c>
      <c r="F66" s="210">
        <v>48.556000000000004</v>
      </c>
      <c r="G66" s="211">
        <v>104.2</v>
      </c>
      <c r="H66" s="211">
        <f t="shared" si="13"/>
        <v>5059.53</v>
      </c>
      <c r="I66" s="210">
        <v>48.556000000000004</v>
      </c>
      <c r="J66" s="211">
        <v>150.30000000000001</v>
      </c>
      <c r="K66" s="211">
        <f t="shared" si="14"/>
        <v>7297.96</v>
      </c>
      <c r="L66" s="210">
        <v>48.556000000000004</v>
      </c>
      <c r="M66" s="211">
        <v>109.3</v>
      </c>
      <c r="N66" s="212">
        <f t="shared" si="15"/>
        <v>5307.17</v>
      </c>
      <c r="O66" s="175">
        <f t="shared" si="9"/>
        <v>121.26666666666667</v>
      </c>
      <c r="P66" s="176">
        <f t="shared" si="10"/>
        <v>5888.22</v>
      </c>
      <c r="Q66" s="213">
        <f t="shared" si="11"/>
        <v>1.877724769668548E-3</v>
      </c>
      <c r="R66" s="214">
        <f t="shared" si="12"/>
        <v>0.96290773886712</v>
      </c>
      <c r="S66" s="182" t="s">
        <v>394</v>
      </c>
    </row>
    <row r="67" spans="1:19" ht="45" x14ac:dyDescent="0.25">
      <c r="A67" s="209" t="s">
        <v>138</v>
      </c>
      <c r="B67" s="170" t="s">
        <v>338</v>
      </c>
      <c r="C67" s="170" t="s">
        <v>302</v>
      </c>
      <c r="D67" s="170" t="s">
        <v>139</v>
      </c>
      <c r="E67" s="170" t="s">
        <v>76</v>
      </c>
      <c r="F67" s="210">
        <v>1487.69</v>
      </c>
      <c r="G67" s="211">
        <v>3.95</v>
      </c>
      <c r="H67" s="211">
        <f t="shared" si="13"/>
        <v>5876.37</v>
      </c>
      <c r="I67" s="210">
        <v>1487.69</v>
      </c>
      <c r="J67" s="211">
        <v>3.95</v>
      </c>
      <c r="K67" s="211">
        <f t="shared" si="14"/>
        <v>5876.37</v>
      </c>
      <c r="L67" s="210">
        <v>1487.69</v>
      </c>
      <c r="M67" s="211">
        <v>3.95</v>
      </c>
      <c r="N67" s="212">
        <f t="shared" si="15"/>
        <v>5876.37</v>
      </c>
      <c r="O67" s="175">
        <f t="shared" si="9"/>
        <v>3.9500000000000006</v>
      </c>
      <c r="P67" s="176">
        <f t="shared" si="10"/>
        <v>5876.37</v>
      </c>
      <c r="Q67" s="213">
        <f t="shared" si="11"/>
        <v>1.8739458622023574E-3</v>
      </c>
      <c r="R67" s="214">
        <f t="shared" si="12"/>
        <v>0.96478168472932235</v>
      </c>
      <c r="S67" s="182" t="s">
        <v>394</v>
      </c>
    </row>
    <row r="68" spans="1:19" ht="30" x14ac:dyDescent="0.25">
      <c r="A68" s="209" t="s">
        <v>227</v>
      </c>
      <c r="B68" s="170" t="s">
        <v>369</v>
      </c>
      <c r="C68" s="170" t="s">
        <v>310</v>
      </c>
      <c r="D68" s="170" t="s">
        <v>200</v>
      </c>
      <c r="E68" s="170" t="s">
        <v>201</v>
      </c>
      <c r="F68" s="210">
        <v>48.556000000000004</v>
      </c>
      <c r="G68" s="211">
        <v>98.2</v>
      </c>
      <c r="H68" s="211">
        <f t="shared" si="13"/>
        <v>4768.1899999999996</v>
      </c>
      <c r="I68" s="210">
        <v>48.556000000000004</v>
      </c>
      <c r="J68" s="211">
        <v>150.53</v>
      </c>
      <c r="K68" s="211">
        <f t="shared" si="14"/>
        <v>7309.13</v>
      </c>
      <c r="L68" s="210">
        <v>48.556000000000004</v>
      </c>
      <c r="M68" s="211">
        <v>101.2</v>
      </c>
      <c r="N68" s="212">
        <f t="shared" si="15"/>
        <v>4913.8599999999997</v>
      </c>
      <c r="O68" s="175">
        <f t="shared" ref="O68:O99" si="16">AVERAGE(G68,J68,M68)</f>
        <v>116.64333333333333</v>
      </c>
      <c r="P68" s="176">
        <f t="shared" ref="P68:P99" si="17">AVERAGE(H68,K68,N68)</f>
        <v>5663.7266666666665</v>
      </c>
      <c r="Q68" s="213">
        <f t="shared" ref="Q68:Q99" si="18">P68/$P$135</f>
        <v>1.8061349356226974E-3</v>
      </c>
      <c r="R68" s="214">
        <f t="shared" si="12"/>
        <v>0.966587819664945</v>
      </c>
      <c r="S68" s="182" t="s">
        <v>394</v>
      </c>
    </row>
    <row r="69" spans="1:19" ht="45" x14ac:dyDescent="0.25">
      <c r="A69" s="209" t="s">
        <v>163</v>
      </c>
      <c r="B69" s="170" t="s">
        <v>352</v>
      </c>
      <c r="C69" s="170" t="s">
        <v>310</v>
      </c>
      <c r="D69" s="170" t="s">
        <v>164</v>
      </c>
      <c r="E69" s="170" t="s">
        <v>97</v>
      </c>
      <c r="F69" s="210">
        <v>18</v>
      </c>
      <c r="G69" s="211">
        <v>235.5</v>
      </c>
      <c r="H69" s="211">
        <f t="shared" si="13"/>
        <v>4239</v>
      </c>
      <c r="I69" s="210">
        <v>18</v>
      </c>
      <c r="J69" s="211">
        <v>325</v>
      </c>
      <c r="K69" s="211">
        <f t="shared" si="14"/>
        <v>5850</v>
      </c>
      <c r="L69" s="210">
        <v>18</v>
      </c>
      <c r="M69" s="211">
        <v>296</v>
      </c>
      <c r="N69" s="212">
        <f t="shared" si="15"/>
        <v>5328</v>
      </c>
      <c r="O69" s="175">
        <f t="shared" si="16"/>
        <v>285.5</v>
      </c>
      <c r="P69" s="176">
        <f t="shared" si="17"/>
        <v>5139</v>
      </c>
      <c r="Q69" s="213">
        <f t="shared" si="18"/>
        <v>1.6388021492618598E-3</v>
      </c>
      <c r="R69" s="214">
        <f t="shared" ref="R69:R100" si="19">R68+Q69</f>
        <v>0.96822662181420682</v>
      </c>
      <c r="S69" s="182" t="s">
        <v>394</v>
      </c>
    </row>
    <row r="70" spans="1:19" ht="60" x14ac:dyDescent="0.25">
      <c r="A70" s="209" t="s">
        <v>104</v>
      </c>
      <c r="B70" s="170" t="s">
        <v>326</v>
      </c>
      <c r="C70" s="170" t="s">
        <v>302</v>
      </c>
      <c r="D70" s="170" t="s">
        <v>105</v>
      </c>
      <c r="E70" s="170" t="s">
        <v>76</v>
      </c>
      <c r="F70" s="210">
        <v>100</v>
      </c>
      <c r="G70" s="211">
        <v>48.42</v>
      </c>
      <c r="H70" s="211">
        <f t="shared" si="13"/>
        <v>4842</v>
      </c>
      <c r="I70" s="210">
        <v>100</v>
      </c>
      <c r="J70" s="211">
        <v>48.42</v>
      </c>
      <c r="K70" s="211">
        <f t="shared" si="14"/>
        <v>4842</v>
      </c>
      <c r="L70" s="210">
        <v>100</v>
      </c>
      <c r="M70" s="211">
        <v>48.42</v>
      </c>
      <c r="N70" s="212">
        <f t="shared" si="15"/>
        <v>4842</v>
      </c>
      <c r="O70" s="175">
        <f t="shared" si="16"/>
        <v>48.419999999999995</v>
      </c>
      <c r="P70" s="176">
        <f t="shared" si="17"/>
        <v>4842</v>
      </c>
      <c r="Q70" s="213">
        <f t="shared" si="18"/>
        <v>1.5440902912484773E-3</v>
      </c>
      <c r="R70" s="214">
        <f t="shared" si="19"/>
        <v>0.96977071210545529</v>
      </c>
      <c r="S70" s="182" t="s">
        <v>394</v>
      </c>
    </row>
    <row r="71" spans="1:19" ht="45" x14ac:dyDescent="0.25">
      <c r="A71" s="209" t="s">
        <v>197</v>
      </c>
      <c r="B71" s="170" t="s">
        <v>368</v>
      </c>
      <c r="C71" s="170" t="s">
        <v>310</v>
      </c>
      <c r="D71" s="170" t="s">
        <v>198</v>
      </c>
      <c r="E71" s="170" t="s">
        <v>88</v>
      </c>
      <c r="F71" s="210">
        <v>3190.46</v>
      </c>
      <c r="G71" s="211">
        <v>1.1599999999999999</v>
      </c>
      <c r="H71" s="211">
        <f t="shared" si="13"/>
        <v>3700.93</v>
      </c>
      <c r="I71" s="210">
        <v>3190.46</v>
      </c>
      <c r="J71" s="211">
        <v>1.98</v>
      </c>
      <c r="K71" s="211">
        <f t="shared" si="14"/>
        <v>6317.11</v>
      </c>
      <c r="L71" s="210">
        <v>3190.46</v>
      </c>
      <c r="M71" s="211">
        <v>1.22</v>
      </c>
      <c r="N71" s="212">
        <f t="shared" si="15"/>
        <v>3892.36</v>
      </c>
      <c r="O71" s="175">
        <f t="shared" si="16"/>
        <v>1.4533333333333331</v>
      </c>
      <c r="P71" s="176">
        <f t="shared" si="17"/>
        <v>4636.8</v>
      </c>
      <c r="Q71" s="213">
        <f t="shared" si="18"/>
        <v>1.4786530075301405E-3</v>
      </c>
      <c r="R71" s="214">
        <f t="shared" si="19"/>
        <v>0.97124936511298543</v>
      </c>
      <c r="S71" s="182" t="s">
        <v>394</v>
      </c>
    </row>
    <row r="72" spans="1:19" ht="30" x14ac:dyDescent="0.25">
      <c r="A72" s="209" t="s">
        <v>294</v>
      </c>
      <c r="B72" s="170" t="s">
        <v>384</v>
      </c>
      <c r="C72" s="170" t="s">
        <v>383</v>
      </c>
      <c r="D72" s="170" t="s">
        <v>295</v>
      </c>
      <c r="E72" s="170" t="s">
        <v>152</v>
      </c>
      <c r="F72" s="210">
        <v>271.32</v>
      </c>
      <c r="G72" s="211">
        <v>15.2</v>
      </c>
      <c r="H72" s="211">
        <f t="shared" si="13"/>
        <v>4124.0600000000004</v>
      </c>
      <c r="I72" s="210">
        <v>271.32</v>
      </c>
      <c r="J72" s="211">
        <v>15.2</v>
      </c>
      <c r="K72" s="211">
        <f t="shared" si="14"/>
        <v>4124.0600000000004</v>
      </c>
      <c r="L72" s="210">
        <v>271.32</v>
      </c>
      <c r="M72" s="211">
        <v>15.2</v>
      </c>
      <c r="N72" s="212">
        <f t="shared" si="15"/>
        <v>4124.0600000000004</v>
      </c>
      <c r="O72" s="175">
        <f t="shared" si="16"/>
        <v>15.199999999999998</v>
      </c>
      <c r="P72" s="176">
        <f t="shared" si="17"/>
        <v>4124.0600000000004</v>
      </c>
      <c r="Q72" s="213">
        <f t="shared" si="18"/>
        <v>1.3151427109719528E-3</v>
      </c>
      <c r="R72" s="214">
        <f t="shared" si="19"/>
        <v>0.97256450782395742</v>
      </c>
      <c r="S72" s="182" t="s">
        <v>394</v>
      </c>
    </row>
    <row r="73" spans="1:19" ht="30" x14ac:dyDescent="0.25">
      <c r="A73" s="209" t="s">
        <v>247</v>
      </c>
      <c r="B73" s="170" t="s">
        <v>367</v>
      </c>
      <c r="C73" s="170" t="s">
        <v>310</v>
      </c>
      <c r="D73" s="170" t="s">
        <v>196</v>
      </c>
      <c r="E73" s="170" t="s">
        <v>76</v>
      </c>
      <c r="F73" s="210">
        <v>47.06</v>
      </c>
      <c r="G73" s="211">
        <v>69.540000000000006</v>
      </c>
      <c r="H73" s="211">
        <f t="shared" si="13"/>
        <v>3272.55</v>
      </c>
      <c r="I73" s="210">
        <v>47.06</v>
      </c>
      <c r="J73" s="211">
        <v>93.3</v>
      </c>
      <c r="K73" s="211">
        <f t="shared" si="14"/>
        <v>4390.6899999999996</v>
      </c>
      <c r="L73" s="210">
        <v>47.06</v>
      </c>
      <c r="M73" s="211">
        <v>87.36</v>
      </c>
      <c r="N73" s="212">
        <f t="shared" si="15"/>
        <v>4111.16</v>
      </c>
      <c r="O73" s="175">
        <f t="shared" si="16"/>
        <v>83.399999999999991</v>
      </c>
      <c r="P73" s="176">
        <f t="shared" si="17"/>
        <v>3924.7999999999997</v>
      </c>
      <c r="Q73" s="213">
        <f t="shared" si="18"/>
        <v>1.2515996644138834E-3</v>
      </c>
      <c r="R73" s="214">
        <f t="shared" si="19"/>
        <v>0.97381610748837133</v>
      </c>
      <c r="S73" s="182" t="s">
        <v>394</v>
      </c>
    </row>
    <row r="74" spans="1:19" ht="45" x14ac:dyDescent="0.25">
      <c r="A74" s="209" t="s">
        <v>169</v>
      </c>
      <c r="B74" s="170" t="s">
        <v>355</v>
      </c>
      <c r="C74" s="170" t="s">
        <v>302</v>
      </c>
      <c r="D74" s="170" t="s">
        <v>170</v>
      </c>
      <c r="E74" s="170" t="s">
        <v>70</v>
      </c>
      <c r="F74" s="210">
        <v>360</v>
      </c>
      <c r="G74" s="211">
        <v>10.61</v>
      </c>
      <c r="H74" s="211">
        <f t="shared" si="13"/>
        <v>3819.6</v>
      </c>
      <c r="I74" s="210">
        <v>360</v>
      </c>
      <c r="J74" s="211">
        <v>10.61</v>
      </c>
      <c r="K74" s="211">
        <f t="shared" si="14"/>
        <v>3819.6</v>
      </c>
      <c r="L74" s="210">
        <v>360</v>
      </c>
      <c r="M74" s="211">
        <v>10.61</v>
      </c>
      <c r="N74" s="212">
        <f t="shared" si="15"/>
        <v>3819.6</v>
      </c>
      <c r="O74" s="175">
        <f t="shared" si="16"/>
        <v>10.61</v>
      </c>
      <c r="P74" s="176">
        <f t="shared" si="17"/>
        <v>3819.6</v>
      </c>
      <c r="Q74" s="213">
        <f t="shared" si="18"/>
        <v>1.2180518951781668E-3</v>
      </c>
      <c r="R74" s="214">
        <f t="shared" si="19"/>
        <v>0.97503415938354954</v>
      </c>
      <c r="S74" s="182" t="s">
        <v>394</v>
      </c>
    </row>
    <row r="75" spans="1:19" ht="30" x14ac:dyDescent="0.25">
      <c r="A75" s="209" t="s">
        <v>225</v>
      </c>
      <c r="B75" s="170" t="s">
        <v>372</v>
      </c>
      <c r="C75" s="170" t="s">
        <v>316</v>
      </c>
      <c r="D75" s="170" t="s">
        <v>226</v>
      </c>
      <c r="E75" s="170" t="s">
        <v>97</v>
      </c>
      <c r="F75" s="210">
        <v>6</v>
      </c>
      <c r="G75" s="211">
        <v>628.30999999999995</v>
      </c>
      <c r="H75" s="211">
        <f t="shared" si="13"/>
        <v>3769.86</v>
      </c>
      <c r="I75" s="210">
        <v>6</v>
      </c>
      <c r="J75" s="211">
        <v>628.30999999999995</v>
      </c>
      <c r="K75" s="211">
        <f t="shared" si="14"/>
        <v>3769.86</v>
      </c>
      <c r="L75" s="210">
        <v>6</v>
      </c>
      <c r="M75" s="211">
        <v>628.30999999999995</v>
      </c>
      <c r="N75" s="212">
        <f t="shared" si="15"/>
        <v>3769.86</v>
      </c>
      <c r="O75" s="175">
        <f t="shared" si="16"/>
        <v>628.30999999999995</v>
      </c>
      <c r="P75" s="176">
        <f t="shared" si="17"/>
        <v>3769.86</v>
      </c>
      <c r="Q75" s="213">
        <f t="shared" si="18"/>
        <v>1.2021900506745116E-3</v>
      </c>
      <c r="R75" s="214">
        <f t="shared" si="19"/>
        <v>0.97623634943422399</v>
      </c>
      <c r="S75" s="182" t="s">
        <v>394</v>
      </c>
    </row>
    <row r="76" spans="1:19" ht="30" x14ac:dyDescent="0.25">
      <c r="A76" s="209" t="s">
        <v>266</v>
      </c>
      <c r="B76" s="170" t="s">
        <v>365</v>
      </c>
      <c r="C76" s="170" t="s">
        <v>310</v>
      </c>
      <c r="D76" s="170" t="s">
        <v>191</v>
      </c>
      <c r="E76" s="170" t="s">
        <v>76</v>
      </c>
      <c r="F76" s="210">
        <v>123.29</v>
      </c>
      <c r="G76" s="211">
        <v>23.65</v>
      </c>
      <c r="H76" s="211">
        <f t="shared" si="13"/>
        <v>2915.8</v>
      </c>
      <c r="I76" s="210">
        <v>123.29</v>
      </c>
      <c r="J76" s="211">
        <v>32.299999999999997</v>
      </c>
      <c r="K76" s="211">
        <f t="shared" si="14"/>
        <v>3982.26</v>
      </c>
      <c r="L76" s="210">
        <v>123.29</v>
      </c>
      <c r="M76" s="211">
        <v>27.35</v>
      </c>
      <c r="N76" s="212">
        <f t="shared" si="15"/>
        <v>3371.98</v>
      </c>
      <c r="O76" s="175">
        <f t="shared" si="16"/>
        <v>27.766666666666666</v>
      </c>
      <c r="P76" s="176">
        <f t="shared" si="17"/>
        <v>3423.3466666666668</v>
      </c>
      <c r="Q76" s="213">
        <f t="shared" si="18"/>
        <v>1.0916886310569677E-3</v>
      </c>
      <c r="R76" s="214">
        <f t="shared" si="19"/>
        <v>0.97732803806528101</v>
      </c>
      <c r="S76" s="182" t="s">
        <v>394</v>
      </c>
    </row>
    <row r="77" spans="1:19" ht="30" x14ac:dyDescent="0.25">
      <c r="A77" s="209" t="s">
        <v>215</v>
      </c>
      <c r="B77" s="170" t="s">
        <v>360</v>
      </c>
      <c r="C77" s="170" t="s">
        <v>310</v>
      </c>
      <c r="D77" s="170" t="s">
        <v>181</v>
      </c>
      <c r="E77" s="170" t="s">
        <v>76</v>
      </c>
      <c r="F77" s="210">
        <v>485.56</v>
      </c>
      <c r="G77" s="211">
        <v>5.98</v>
      </c>
      <c r="H77" s="211">
        <f t="shared" si="13"/>
        <v>2903.64</v>
      </c>
      <c r="I77" s="210">
        <v>485.56</v>
      </c>
      <c r="J77" s="211">
        <v>7.53</v>
      </c>
      <c r="K77" s="211">
        <f t="shared" si="14"/>
        <v>3656.26</v>
      </c>
      <c r="L77" s="210">
        <v>485.56</v>
      </c>
      <c r="M77" s="211">
        <v>6.59</v>
      </c>
      <c r="N77" s="212">
        <f t="shared" si="15"/>
        <v>3199.84</v>
      </c>
      <c r="O77" s="175">
        <f t="shared" si="16"/>
        <v>6.7</v>
      </c>
      <c r="P77" s="176">
        <f t="shared" si="17"/>
        <v>3253.2466666666664</v>
      </c>
      <c r="Q77" s="213">
        <f t="shared" si="18"/>
        <v>1.0374445669220304E-3</v>
      </c>
      <c r="R77" s="214">
        <f t="shared" si="19"/>
        <v>0.97836548263220302</v>
      </c>
      <c r="S77" s="182" t="s">
        <v>394</v>
      </c>
    </row>
    <row r="78" spans="1:19" ht="30" x14ac:dyDescent="0.25">
      <c r="A78" s="209" t="s">
        <v>186</v>
      </c>
      <c r="B78" s="170" t="s">
        <v>363</v>
      </c>
      <c r="C78" s="170" t="s">
        <v>310</v>
      </c>
      <c r="D78" s="170" t="s">
        <v>187</v>
      </c>
      <c r="E78" s="170" t="s">
        <v>76</v>
      </c>
      <c r="F78" s="210">
        <v>1595.23</v>
      </c>
      <c r="G78" s="211">
        <v>1.85</v>
      </c>
      <c r="H78" s="211">
        <f t="shared" si="13"/>
        <v>2951.17</v>
      </c>
      <c r="I78" s="210">
        <v>1595.23</v>
      </c>
      <c r="J78" s="211">
        <v>2.0699999999999998</v>
      </c>
      <c r="K78" s="211">
        <f t="shared" si="14"/>
        <v>3302.12</v>
      </c>
      <c r="L78" s="210">
        <v>1595.23</v>
      </c>
      <c r="M78" s="211">
        <v>1.95</v>
      </c>
      <c r="N78" s="212">
        <f t="shared" si="15"/>
        <v>3110.69</v>
      </c>
      <c r="O78" s="175">
        <f t="shared" si="16"/>
        <v>1.9566666666666668</v>
      </c>
      <c r="P78" s="176">
        <f t="shared" si="17"/>
        <v>3121.3266666666664</v>
      </c>
      <c r="Q78" s="213">
        <f t="shared" si="18"/>
        <v>9.9537591941655759E-4</v>
      </c>
      <c r="R78" s="214">
        <f t="shared" si="19"/>
        <v>0.97936085855161958</v>
      </c>
      <c r="S78" s="182" t="s">
        <v>394</v>
      </c>
    </row>
    <row r="79" spans="1:19" ht="30" x14ac:dyDescent="0.25">
      <c r="A79" s="209" t="s">
        <v>148</v>
      </c>
      <c r="B79" s="170" t="s">
        <v>345</v>
      </c>
      <c r="C79" s="170" t="s">
        <v>310</v>
      </c>
      <c r="D79" s="170" t="s">
        <v>149</v>
      </c>
      <c r="E79" s="170" t="s">
        <v>76</v>
      </c>
      <c r="F79" s="210">
        <v>543.78</v>
      </c>
      <c r="G79" s="211">
        <v>4.2300000000000004</v>
      </c>
      <c r="H79" s="211">
        <f t="shared" si="13"/>
        <v>2300.1799999999998</v>
      </c>
      <c r="I79" s="210">
        <v>543.78</v>
      </c>
      <c r="J79" s="211">
        <v>6.98</v>
      </c>
      <c r="K79" s="211">
        <f t="shared" si="14"/>
        <v>3795.58</v>
      </c>
      <c r="L79" s="210">
        <v>543.78</v>
      </c>
      <c r="M79" s="211">
        <v>5.3</v>
      </c>
      <c r="N79" s="212">
        <f t="shared" si="15"/>
        <v>2882.03</v>
      </c>
      <c r="O79" s="175">
        <f t="shared" si="16"/>
        <v>5.5033333333333339</v>
      </c>
      <c r="P79" s="176">
        <f t="shared" si="17"/>
        <v>2992.5966666666668</v>
      </c>
      <c r="Q79" s="213">
        <f t="shared" si="18"/>
        <v>9.5432454742308049E-4</v>
      </c>
      <c r="R79" s="214">
        <f t="shared" si="19"/>
        <v>0.98031518309904264</v>
      </c>
      <c r="S79" s="182" t="s">
        <v>394</v>
      </c>
    </row>
    <row r="80" spans="1:19" ht="30" x14ac:dyDescent="0.25">
      <c r="A80" s="209" t="s">
        <v>267</v>
      </c>
      <c r="B80" s="170" t="s">
        <v>366</v>
      </c>
      <c r="C80" s="170" t="s">
        <v>302</v>
      </c>
      <c r="D80" s="170" t="s">
        <v>268</v>
      </c>
      <c r="E80" s="170" t="s">
        <v>194</v>
      </c>
      <c r="F80" s="210">
        <v>182.4692</v>
      </c>
      <c r="G80" s="211">
        <v>16.21</v>
      </c>
      <c r="H80" s="211">
        <f t="shared" si="13"/>
        <v>2957.82</v>
      </c>
      <c r="I80" s="210">
        <v>182.4692</v>
      </c>
      <c r="J80" s="211">
        <v>16.21</v>
      </c>
      <c r="K80" s="211">
        <f t="shared" si="14"/>
        <v>2957.82</v>
      </c>
      <c r="L80" s="210">
        <v>182.4692</v>
      </c>
      <c r="M80" s="211">
        <v>16.21</v>
      </c>
      <c r="N80" s="212">
        <f t="shared" si="15"/>
        <v>2957.82</v>
      </c>
      <c r="O80" s="175">
        <f t="shared" si="16"/>
        <v>16.21</v>
      </c>
      <c r="P80" s="176">
        <f t="shared" si="17"/>
        <v>2957.82</v>
      </c>
      <c r="Q80" s="213">
        <f t="shared" si="18"/>
        <v>9.4323443726984126E-4</v>
      </c>
      <c r="R80" s="214">
        <f t="shared" si="19"/>
        <v>0.98125841753631249</v>
      </c>
      <c r="S80" s="182" t="s">
        <v>394</v>
      </c>
    </row>
    <row r="81" spans="1:19" ht="30" x14ac:dyDescent="0.25">
      <c r="A81" s="209" t="s">
        <v>144</v>
      </c>
      <c r="B81" s="170" t="s">
        <v>343</v>
      </c>
      <c r="C81" s="170" t="s">
        <v>310</v>
      </c>
      <c r="D81" s="170" t="s">
        <v>145</v>
      </c>
      <c r="E81" s="170" t="s">
        <v>76</v>
      </c>
      <c r="F81" s="210">
        <v>506.01</v>
      </c>
      <c r="G81" s="211">
        <v>4.2300000000000004</v>
      </c>
      <c r="H81" s="211">
        <f t="shared" si="13"/>
        <v>2140.42</v>
      </c>
      <c r="I81" s="210">
        <v>506.01</v>
      </c>
      <c r="J81" s="211">
        <v>6.98</v>
      </c>
      <c r="K81" s="211">
        <f t="shared" si="14"/>
        <v>3531.94</v>
      </c>
      <c r="L81" s="210">
        <v>506.01</v>
      </c>
      <c r="M81" s="211">
        <v>5.3</v>
      </c>
      <c r="N81" s="212">
        <f t="shared" si="15"/>
        <v>2681.85</v>
      </c>
      <c r="O81" s="175">
        <f t="shared" si="16"/>
        <v>5.5033333333333339</v>
      </c>
      <c r="P81" s="176">
        <f t="shared" si="17"/>
        <v>2784.7366666666671</v>
      </c>
      <c r="Q81" s="213">
        <f t="shared" si="18"/>
        <v>8.8803900261950593E-4</v>
      </c>
      <c r="R81" s="214">
        <f t="shared" si="19"/>
        <v>0.98214645653893196</v>
      </c>
      <c r="S81" s="182" t="s">
        <v>394</v>
      </c>
    </row>
    <row r="82" spans="1:19" ht="30" x14ac:dyDescent="0.25">
      <c r="A82" s="209" t="s">
        <v>120</v>
      </c>
      <c r="B82" s="170" t="s">
        <v>334</v>
      </c>
      <c r="C82" s="170" t="s">
        <v>320</v>
      </c>
      <c r="D82" s="170" t="s">
        <v>121</v>
      </c>
      <c r="E82" s="170" t="s">
        <v>70</v>
      </c>
      <c r="F82" s="210">
        <v>1</v>
      </c>
      <c r="G82" s="211">
        <v>2769.66</v>
      </c>
      <c r="H82" s="211">
        <f t="shared" si="13"/>
        <v>2769.66</v>
      </c>
      <c r="I82" s="210">
        <v>1</v>
      </c>
      <c r="J82" s="211">
        <v>2769.66</v>
      </c>
      <c r="K82" s="211">
        <f t="shared" si="14"/>
        <v>2769.66</v>
      </c>
      <c r="L82" s="210">
        <v>1</v>
      </c>
      <c r="M82" s="211">
        <v>2769.66</v>
      </c>
      <c r="N82" s="212">
        <f t="shared" si="15"/>
        <v>2769.66</v>
      </c>
      <c r="O82" s="175">
        <f t="shared" si="16"/>
        <v>2769.66</v>
      </c>
      <c r="P82" s="176">
        <f t="shared" si="17"/>
        <v>2769.66</v>
      </c>
      <c r="Q82" s="213">
        <f t="shared" si="18"/>
        <v>8.8323112681934273E-4</v>
      </c>
      <c r="R82" s="214">
        <f t="shared" si="19"/>
        <v>0.98302968766575127</v>
      </c>
      <c r="S82" s="182" t="s">
        <v>394</v>
      </c>
    </row>
    <row r="83" spans="1:19" ht="30" x14ac:dyDescent="0.25">
      <c r="A83" s="209" t="s">
        <v>209</v>
      </c>
      <c r="B83" s="170" t="s">
        <v>343</v>
      </c>
      <c r="C83" s="170" t="s">
        <v>310</v>
      </c>
      <c r="D83" s="170" t="s">
        <v>145</v>
      </c>
      <c r="E83" s="170" t="s">
        <v>76</v>
      </c>
      <c r="F83" s="210">
        <v>485.56</v>
      </c>
      <c r="G83" s="211">
        <v>4.2300000000000004</v>
      </c>
      <c r="H83" s="211">
        <f t="shared" si="13"/>
        <v>2053.91</v>
      </c>
      <c r="I83" s="210">
        <v>485.56</v>
      </c>
      <c r="J83" s="211">
        <v>6.98</v>
      </c>
      <c r="K83" s="211">
        <f t="shared" si="14"/>
        <v>3389.2</v>
      </c>
      <c r="L83" s="210">
        <v>485.56</v>
      </c>
      <c r="M83" s="211">
        <v>5.3</v>
      </c>
      <c r="N83" s="212">
        <f t="shared" si="15"/>
        <v>2573.46</v>
      </c>
      <c r="O83" s="175">
        <f t="shared" si="16"/>
        <v>5.5033333333333339</v>
      </c>
      <c r="P83" s="176">
        <f t="shared" si="17"/>
        <v>2672.19</v>
      </c>
      <c r="Q83" s="213">
        <f t="shared" si="18"/>
        <v>8.5214841705313275E-4</v>
      </c>
      <c r="R83" s="214">
        <f t="shared" si="19"/>
        <v>0.98388183608280444</v>
      </c>
      <c r="S83" s="182" t="s">
        <v>394</v>
      </c>
    </row>
    <row r="84" spans="1:19" ht="30" x14ac:dyDescent="0.25">
      <c r="A84" s="209" t="s">
        <v>211</v>
      </c>
      <c r="B84" s="170" t="s">
        <v>345</v>
      </c>
      <c r="C84" s="170" t="s">
        <v>310</v>
      </c>
      <c r="D84" s="170" t="s">
        <v>149</v>
      </c>
      <c r="E84" s="170" t="s">
        <v>76</v>
      </c>
      <c r="F84" s="210">
        <v>485.56</v>
      </c>
      <c r="G84" s="211">
        <v>4.2300000000000004</v>
      </c>
      <c r="H84" s="211">
        <f t="shared" si="13"/>
        <v>2053.91</v>
      </c>
      <c r="I84" s="210">
        <v>485.56</v>
      </c>
      <c r="J84" s="211">
        <v>6.98</v>
      </c>
      <c r="K84" s="211">
        <f t="shared" si="14"/>
        <v>3389.2</v>
      </c>
      <c r="L84" s="210">
        <v>485.56</v>
      </c>
      <c r="M84" s="211">
        <v>5.3</v>
      </c>
      <c r="N84" s="212">
        <f t="shared" si="15"/>
        <v>2573.46</v>
      </c>
      <c r="O84" s="175">
        <f t="shared" si="16"/>
        <v>5.5033333333333339</v>
      </c>
      <c r="P84" s="176">
        <f t="shared" si="17"/>
        <v>2672.19</v>
      </c>
      <c r="Q84" s="213">
        <f t="shared" si="18"/>
        <v>8.5214841705313275E-4</v>
      </c>
      <c r="R84" s="214">
        <f t="shared" si="19"/>
        <v>0.98473398449985761</v>
      </c>
      <c r="S84" s="182" t="s">
        <v>394</v>
      </c>
    </row>
    <row r="85" spans="1:19" ht="30" x14ac:dyDescent="0.25">
      <c r="A85" s="209" t="s">
        <v>114</v>
      </c>
      <c r="B85" s="170" t="s">
        <v>331</v>
      </c>
      <c r="C85" s="170" t="s">
        <v>302</v>
      </c>
      <c r="D85" s="170" t="s">
        <v>115</v>
      </c>
      <c r="E85" s="170" t="s">
        <v>70</v>
      </c>
      <c r="F85" s="210">
        <v>1</v>
      </c>
      <c r="G85" s="211">
        <v>2588.17</v>
      </c>
      <c r="H85" s="211">
        <f t="shared" si="13"/>
        <v>2588.17</v>
      </c>
      <c r="I85" s="210">
        <v>1</v>
      </c>
      <c r="J85" s="211">
        <v>2588.17</v>
      </c>
      <c r="K85" s="211">
        <f t="shared" si="14"/>
        <v>2588.17</v>
      </c>
      <c r="L85" s="210">
        <v>1</v>
      </c>
      <c r="M85" s="211">
        <v>2588.17</v>
      </c>
      <c r="N85" s="212">
        <f t="shared" si="15"/>
        <v>2588.17</v>
      </c>
      <c r="O85" s="175">
        <f t="shared" si="16"/>
        <v>2588.17</v>
      </c>
      <c r="P85" s="176">
        <f t="shared" si="17"/>
        <v>2588.17</v>
      </c>
      <c r="Q85" s="213">
        <f t="shared" si="18"/>
        <v>8.2535484698483506E-4</v>
      </c>
      <c r="R85" s="214">
        <f t="shared" si="19"/>
        <v>0.98555933934684248</v>
      </c>
      <c r="S85" s="182" t="s">
        <v>394</v>
      </c>
    </row>
    <row r="86" spans="1:19" x14ac:dyDescent="0.25">
      <c r="A86" s="209" t="s">
        <v>128</v>
      </c>
      <c r="B86" s="170">
        <v>42408</v>
      </c>
      <c r="C86" s="170" t="s">
        <v>302</v>
      </c>
      <c r="D86" s="170" t="s">
        <v>129</v>
      </c>
      <c r="E86" s="170" t="s">
        <v>76</v>
      </c>
      <c r="F86" s="210">
        <v>1271.1599999999999</v>
      </c>
      <c r="G86" s="211">
        <v>1.92</v>
      </c>
      <c r="H86" s="211">
        <v>2440.62</v>
      </c>
      <c r="I86" s="210">
        <v>1271.1599999999999</v>
      </c>
      <c r="J86" s="211">
        <v>1.92</v>
      </c>
      <c r="K86" s="211">
        <v>2440.62</v>
      </c>
      <c r="L86" s="210">
        <v>1271.1599999999999</v>
      </c>
      <c r="M86" s="211">
        <v>1.92</v>
      </c>
      <c r="N86" s="212">
        <v>2440.62</v>
      </c>
      <c r="O86" s="175">
        <f t="shared" si="16"/>
        <v>1.92</v>
      </c>
      <c r="P86" s="176">
        <f t="shared" si="17"/>
        <v>2440.62</v>
      </c>
      <c r="Q86" s="213">
        <f t="shared" si="18"/>
        <v>7.7830186836572873E-4</v>
      </c>
      <c r="R86" s="214">
        <f t="shared" si="19"/>
        <v>0.98633764121520817</v>
      </c>
      <c r="S86" s="182" t="s">
        <v>394</v>
      </c>
    </row>
    <row r="87" spans="1:19" ht="30" x14ac:dyDescent="0.25">
      <c r="A87" s="209" t="s">
        <v>130</v>
      </c>
      <c r="B87" s="170">
        <v>97640</v>
      </c>
      <c r="C87" s="170" t="s">
        <v>302</v>
      </c>
      <c r="D87" s="170" t="s">
        <v>131</v>
      </c>
      <c r="E87" s="170" t="s">
        <v>132</v>
      </c>
      <c r="F87" s="210">
        <v>1525.7</v>
      </c>
      <c r="G87" s="211">
        <v>1.49</v>
      </c>
      <c r="H87" s="211">
        <v>2273.29</v>
      </c>
      <c r="I87" s="210">
        <v>1525.7</v>
      </c>
      <c r="J87" s="211">
        <v>1.49</v>
      </c>
      <c r="K87" s="211">
        <v>2273.29</v>
      </c>
      <c r="L87" s="210">
        <v>1525.7</v>
      </c>
      <c r="M87" s="211">
        <v>1.49</v>
      </c>
      <c r="N87" s="212">
        <v>2273.29</v>
      </c>
      <c r="O87" s="175">
        <f t="shared" si="16"/>
        <v>1.49</v>
      </c>
      <c r="P87" s="176">
        <f t="shared" si="17"/>
        <v>2273.29</v>
      </c>
      <c r="Q87" s="213">
        <f t="shared" si="18"/>
        <v>7.2494114378196008E-4</v>
      </c>
      <c r="R87" s="214">
        <f t="shared" si="19"/>
        <v>0.98706258235899014</v>
      </c>
      <c r="S87" s="182" t="s">
        <v>394</v>
      </c>
    </row>
    <row r="88" spans="1:19" ht="30" x14ac:dyDescent="0.25">
      <c r="A88" s="209" t="s">
        <v>296</v>
      </c>
      <c r="B88" s="170">
        <v>97640</v>
      </c>
      <c r="C88" s="170" t="s">
        <v>385</v>
      </c>
      <c r="D88" s="170" t="s">
        <v>297</v>
      </c>
      <c r="E88" s="170" t="s">
        <v>132</v>
      </c>
      <c r="F88" s="210">
        <v>1525.7</v>
      </c>
      <c r="G88" s="211">
        <v>1.49</v>
      </c>
      <c r="H88" s="211">
        <v>2273.29</v>
      </c>
      <c r="I88" s="210">
        <v>1525.7</v>
      </c>
      <c r="J88" s="211">
        <v>1.49</v>
      </c>
      <c r="K88" s="211">
        <v>2273.29</v>
      </c>
      <c r="L88" s="210">
        <v>1525.7</v>
      </c>
      <c r="M88" s="211">
        <v>1.49</v>
      </c>
      <c r="N88" s="212">
        <v>2273.29</v>
      </c>
      <c r="O88" s="175">
        <f t="shared" si="16"/>
        <v>1.49</v>
      </c>
      <c r="P88" s="176">
        <f t="shared" si="17"/>
        <v>2273.29</v>
      </c>
      <c r="Q88" s="213">
        <f t="shared" si="18"/>
        <v>7.2494114378196008E-4</v>
      </c>
      <c r="R88" s="214">
        <f t="shared" si="19"/>
        <v>0.9877875235027721</v>
      </c>
      <c r="S88" s="182" t="s">
        <v>394</v>
      </c>
    </row>
    <row r="89" spans="1:19" ht="30" x14ac:dyDescent="0.25">
      <c r="A89" s="209" t="s">
        <v>159</v>
      </c>
      <c r="B89" s="170" t="s">
        <v>350</v>
      </c>
      <c r="C89" s="170" t="s">
        <v>310</v>
      </c>
      <c r="D89" s="170" t="s">
        <v>160</v>
      </c>
      <c r="E89" s="170" t="s">
        <v>97</v>
      </c>
      <c r="F89" s="210">
        <v>18</v>
      </c>
      <c r="G89" s="211">
        <v>89.75</v>
      </c>
      <c r="H89" s="211">
        <f t="shared" ref="H89:H133" si="20">TRUNC(F89*G89,2)</f>
        <v>1615.5</v>
      </c>
      <c r="I89" s="210">
        <v>18</v>
      </c>
      <c r="J89" s="211">
        <v>159.30000000000001</v>
      </c>
      <c r="K89" s="211">
        <f t="shared" ref="K89:K133" si="21">TRUNC(I89*J89,2)</f>
        <v>2867.4</v>
      </c>
      <c r="L89" s="210">
        <v>18</v>
      </c>
      <c r="M89" s="211">
        <v>108.24</v>
      </c>
      <c r="N89" s="212">
        <f t="shared" ref="N89:N133" si="22">TRUNC(L89*M89,2)</f>
        <v>1948.32</v>
      </c>
      <c r="O89" s="175">
        <f t="shared" si="16"/>
        <v>119.09666666666668</v>
      </c>
      <c r="P89" s="176">
        <f t="shared" si="17"/>
        <v>2143.7399999999998</v>
      </c>
      <c r="Q89" s="213">
        <f t="shared" si="18"/>
        <v>6.8362827776972544E-4</v>
      </c>
      <c r="R89" s="214">
        <f t="shared" si="19"/>
        <v>0.98847115178054179</v>
      </c>
      <c r="S89" s="182" t="s">
        <v>394</v>
      </c>
    </row>
    <row r="90" spans="1:19" ht="30" x14ac:dyDescent="0.25">
      <c r="A90" s="209" t="s">
        <v>219</v>
      </c>
      <c r="B90" s="170" t="s">
        <v>364</v>
      </c>
      <c r="C90" s="170" t="s">
        <v>310</v>
      </c>
      <c r="D90" s="170" t="s">
        <v>189</v>
      </c>
      <c r="E90" s="170" t="s">
        <v>76</v>
      </c>
      <c r="F90" s="210">
        <v>277.55</v>
      </c>
      <c r="G90" s="211">
        <v>5.98</v>
      </c>
      <c r="H90" s="211">
        <f t="shared" si="20"/>
        <v>1659.74</v>
      </c>
      <c r="I90" s="210">
        <v>277.55</v>
      </c>
      <c r="J90" s="211">
        <v>7.53</v>
      </c>
      <c r="K90" s="211">
        <f t="shared" si="21"/>
        <v>2089.9499999999998</v>
      </c>
      <c r="L90" s="210">
        <v>277.55</v>
      </c>
      <c r="M90" s="211">
        <v>6.59</v>
      </c>
      <c r="N90" s="212">
        <f t="shared" si="22"/>
        <v>1829.05</v>
      </c>
      <c r="O90" s="175">
        <f t="shared" si="16"/>
        <v>6.7</v>
      </c>
      <c r="P90" s="176">
        <f t="shared" si="17"/>
        <v>1859.58</v>
      </c>
      <c r="Q90" s="213">
        <f t="shared" si="18"/>
        <v>5.9301103341591148E-4</v>
      </c>
      <c r="R90" s="214">
        <f t="shared" si="19"/>
        <v>0.9890641628139577</v>
      </c>
      <c r="S90" s="182" t="s">
        <v>394</v>
      </c>
    </row>
    <row r="91" spans="1:19" ht="30" x14ac:dyDescent="0.25">
      <c r="A91" s="209" t="s">
        <v>292</v>
      </c>
      <c r="B91" s="170" t="s">
        <v>382</v>
      </c>
      <c r="C91" s="170" t="s">
        <v>383</v>
      </c>
      <c r="D91" s="170" t="s">
        <v>293</v>
      </c>
      <c r="E91" s="170" t="s">
        <v>152</v>
      </c>
      <c r="F91" s="210">
        <v>87.56</v>
      </c>
      <c r="G91" s="211">
        <v>20.51</v>
      </c>
      <c r="H91" s="211">
        <f t="shared" si="20"/>
        <v>1795.85</v>
      </c>
      <c r="I91" s="210">
        <v>87.56</v>
      </c>
      <c r="J91" s="211">
        <v>20.51</v>
      </c>
      <c r="K91" s="211">
        <f t="shared" si="21"/>
        <v>1795.85</v>
      </c>
      <c r="L91" s="210">
        <v>87.56</v>
      </c>
      <c r="M91" s="211">
        <v>20.51</v>
      </c>
      <c r="N91" s="212">
        <f t="shared" si="22"/>
        <v>1795.85</v>
      </c>
      <c r="O91" s="175">
        <f t="shared" si="16"/>
        <v>20.51</v>
      </c>
      <c r="P91" s="176">
        <f t="shared" si="17"/>
        <v>1795.8499999999997</v>
      </c>
      <c r="Q91" s="213">
        <f t="shared" si="18"/>
        <v>5.7268784583613746E-4</v>
      </c>
      <c r="R91" s="214">
        <f t="shared" si="19"/>
        <v>0.98963685065979379</v>
      </c>
      <c r="S91" s="182" t="s">
        <v>394</v>
      </c>
    </row>
    <row r="92" spans="1:19" ht="30" x14ac:dyDescent="0.25">
      <c r="A92" s="209" t="s">
        <v>258</v>
      </c>
      <c r="B92" s="170" t="s">
        <v>353</v>
      </c>
      <c r="C92" s="170" t="s">
        <v>316</v>
      </c>
      <c r="D92" s="170" t="s">
        <v>166</v>
      </c>
      <c r="E92" s="170" t="s">
        <v>76</v>
      </c>
      <c r="F92" s="210">
        <v>123.29</v>
      </c>
      <c r="G92" s="211">
        <v>13.87</v>
      </c>
      <c r="H92" s="211">
        <f t="shared" si="20"/>
        <v>1710.03</v>
      </c>
      <c r="I92" s="210">
        <v>123.29</v>
      </c>
      <c r="J92" s="211">
        <v>13.87</v>
      </c>
      <c r="K92" s="211">
        <f t="shared" si="21"/>
        <v>1710.03</v>
      </c>
      <c r="L92" s="210">
        <v>123.29</v>
      </c>
      <c r="M92" s="211">
        <v>13.87</v>
      </c>
      <c r="N92" s="212">
        <f t="shared" si="22"/>
        <v>1710.03</v>
      </c>
      <c r="O92" s="175">
        <f t="shared" si="16"/>
        <v>13.87</v>
      </c>
      <c r="P92" s="176">
        <f t="shared" si="17"/>
        <v>1710.03</v>
      </c>
      <c r="Q92" s="213">
        <f t="shared" si="18"/>
        <v>5.453202645071528E-4</v>
      </c>
      <c r="R92" s="214">
        <f t="shared" si="19"/>
        <v>0.99018217092430094</v>
      </c>
      <c r="S92" s="182" t="s">
        <v>394</v>
      </c>
    </row>
    <row r="93" spans="1:19" ht="30" x14ac:dyDescent="0.25">
      <c r="A93" s="209" t="s">
        <v>236</v>
      </c>
      <c r="B93" s="170" t="s">
        <v>353</v>
      </c>
      <c r="C93" s="170" t="s">
        <v>316</v>
      </c>
      <c r="D93" s="170" t="s">
        <v>166</v>
      </c>
      <c r="E93" s="170" t="s">
        <v>76</v>
      </c>
      <c r="F93" s="210">
        <v>121.92</v>
      </c>
      <c r="G93" s="211">
        <v>13.87</v>
      </c>
      <c r="H93" s="211">
        <f t="shared" si="20"/>
        <v>1691.03</v>
      </c>
      <c r="I93" s="210">
        <v>121.92</v>
      </c>
      <c r="J93" s="211">
        <v>13.87</v>
      </c>
      <c r="K93" s="211">
        <f t="shared" si="21"/>
        <v>1691.03</v>
      </c>
      <c r="L93" s="210">
        <v>121.92</v>
      </c>
      <c r="M93" s="211">
        <v>13.87</v>
      </c>
      <c r="N93" s="212">
        <f t="shared" si="22"/>
        <v>1691.03</v>
      </c>
      <c r="O93" s="175">
        <f t="shared" si="16"/>
        <v>13.87</v>
      </c>
      <c r="P93" s="176">
        <f t="shared" si="17"/>
        <v>1691.03</v>
      </c>
      <c r="Q93" s="213">
        <f t="shared" si="18"/>
        <v>5.3926125675545487E-4</v>
      </c>
      <c r="R93" s="214">
        <f t="shared" si="19"/>
        <v>0.99072143218105635</v>
      </c>
      <c r="S93" s="182" t="s">
        <v>394</v>
      </c>
    </row>
    <row r="94" spans="1:19" x14ac:dyDescent="0.25">
      <c r="A94" s="209" t="s">
        <v>228</v>
      </c>
      <c r="B94" s="170" t="s">
        <v>370</v>
      </c>
      <c r="C94" s="170" t="s">
        <v>302</v>
      </c>
      <c r="D94" s="170" t="s">
        <v>203</v>
      </c>
      <c r="E94" s="170" t="s">
        <v>76</v>
      </c>
      <c r="F94" s="210">
        <v>485.56</v>
      </c>
      <c r="G94" s="211">
        <v>3.4</v>
      </c>
      <c r="H94" s="211">
        <f t="shared" si="20"/>
        <v>1650.9</v>
      </c>
      <c r="I94" s="210">
        <v>485.56</v>
      </c>
      <c r="J94" s="211">
        <v>3.4</v>
      </c>
      <c r="K94" s="211">
        <f t="shared" si="21"/>
        <v>1650.9</v>
      </c>
      <c r="L94" s="210">
        <v>485.56</v>
      </c>
      <c r="M94" s="211">
        <v>3.4</v>
      </c>
      <c r="N94" s="212">
        <f t="shared" si="22"/>
        <v>1650.9</v>
      </c>
      <c r="O94" s="175">
        <f t="shared" si="16"/>
        <v>3.4</v>
      </c>
      <c r="P94" s="176">
        <f t="shared" si="17"/>
        <v>1650.9000000000003</v>
      </c>
      <c r="Q94" s="213">
        <f t="shared" si="18"/>
        <v>5.2646399459357939E-4</v>
      </c>
      <c r="R94" s="214">
        <f t="shared" si="19"/>
        <v>0.9912478961756499</v>
      </c>
      <c r="S94" s="182" t="s">
        <v>394</v>
      </c>
    </row>
    <row r="95" spans="1:19" ht="30" x14ac:dyDescent="0.25">
      <c r="A95" s="209" t="s">
        <v>273</v>
      </c>
      <c r="B95" s="170" t="s">
        <v>371</v>
      </c>
      <c r="C95" s="170" t="s">
        <v>310</v>
      </c>
      <c r="D95" s="170" t="s">
        <v>205</v>
      </c>
      <c r="E95" s="170" t="s">
        <v>201</v>
      </c>
      <c r="F95" s="210">
        <v>12.329000000000001</v>
      </c>
      <c r="G95" s="211">
        <v>104.2</v>
      </c>
      <c r="H95" s="211">
        <f t="shared" si="20"/>
        <v>1284.68</v>
      </c>
      <c r="I95" s="210">
        <v>12.329000000000001</v>
      </c>
      <c r="J95" s="211">
        <v>150.30000000000001</v>
      </c>
      <c r="K95" s="211">
        <f t="shared" si="21"/>
        <v>1853.04</v>
      </c>
      <c r="L95" s="210">
        <v>12.329000000000001</v>
      </c>
      <c r="M95" s="211">
        <v>109.3</v>
      </c>
      <c r="N95" s="212">
        <f t="shared" si="22"/>
        <v>1347.55</v>
      </c>
      <c r="O95" s="175">
        <f t="shared" si="16"/>
        <v>121.26666666666667</v>
      </c>
      <c r="P95" s="176">
        <f t="shared" si="17"/>
        <v>1495.0900000000001</v>
      </c>
      <c r="Q95" s="213">
        <f t="shared" si="18"/>
        <v>4.7677694207820862E-4</v>
      </c>
      <c r="R95" s="214">
        <f t="shared" si="19"/>
        <v>0.99172467311772816</v>
      </c>
      <c r="S95" s="182" t="s">
        <v>394</v>
      </c>
    </row>
    <row r="96" spans="1:19" ht="30" x14ac:dyDescent="0.25">
      <c r="A96" s="209" t="s">
        <v>251</v>
      </c>
      <c r="B96" s="170" t="s">
        <v>371</v>
      </c>
      <c r="C96" s="170" t="s">
        <v>310</v>
      </c>
      <c r="D96" s="170" t="s">
        <v>205</v>
      </c>
      <c r="E96" s="170" t="s">
        <v>201</v>
      </c>
      <c r="F96" s="210">
        <v>12.192</v>
      </c>
      <c r="G96" s="211">
        <v>104.2</v>
      </c>
      <c r="H96" s="211">
        <f t="shared" si="20"/>
        <v>1270.4000000000001</v>
      </c>
      <c r="I96" s="210">
        <v>12.192</v>
      </c>
      <c r="J96" s="211">
        <v>150.30000000000001</v>
      </c>
      <c r="K96" s="211">
        <f t="shared" si="21"/>
        <v>1832.45</v>
      </c>
      <c r="L96" s="210">
        <v>12.192</v>
      </c>
      <c r="M96" s="211">
        <v>109.3</v>
      </c>
      <c r="N96" s="212">
        <f t="shared" si="22"/>
        <v>1332.58</v>
      </c>
      <c r="O96" s="175">
        <f t="shared" si="16"/>
        <v>121.26666666666667</v>
      </c>
      <c r="P96" s="176">
        <f t="shared" si="17"/>
        <v>1478.4766666666667</v>
      </c>
      <c r="Q96" s="213">
        <f t="shared" si="18"/>
        <v>4.7147903073882925E-4</v>
      </c>
      <c r="R96" s="214">
        <f t="shared" si="19"/>
        <v>0.99219615214846701</v>
      </c>
      <c r="S96" s="182" t="s">
        <v>394</v>
      </c>
    </row>
    <row r="97" spans="1:19" ht="45" x14ac:dyDescent="0.25">
      <c r="A97" s="209" t="s">
        <v>142</v>
      </c>
      <c r="B97" s="170" t="s">
        <v>341</v>
      </c>
      <c r="C97" s="170" t="s">
        <v>342</v>
      </c>
      <c r="D97" s="170" t="s">
        <v>143</v>
      </c>
      <c r="E97" s="170" t="s">
        <v>76</v>
      </c>
      <c r="F97" s="210">
        <v>38.979999999999997</v>
      </c>
      <c r="G97" s="211">
        <v>37.04</v>
      </c>
      <c r="H97" s="211">
        <f t="shared" si="20"/>
        <v>1443.81</v>
      </c>
      <c r="I97" s="210">
        <v>38.979999999999997</v>
      </c>
      <c r="J97" s="211">
        <v>37.04</v>
      </c>
      <c r="K97" s="211">
        <f t="shared" si="21"/>
        <v>1443.81</v>
      </c>
      <c r="L97" s="210">
        <v>38.979999999999997</v>
      </c>
      <c r="M97" s="211">
        <v>37.04</v>
      </c>
      <c r="N97" s="212">
        <f t="shared" si="22"/>
        <v>1443.81</v>
      </c>
      <c r="O97" s="175">
        <f t="shared" si="16"/>
        <v>37.04</v>
      </c>
      <c r="P97" s="176">
        <f t="shared" si="17"/>
        <v>1443.8100000000002</v>
      </c>
      <c r="Q97" s="213">
        <f t="shared" si="18"/>
        <v>4.6042399905152093E-4</v>
      </c>
      <c r="R97" s="214">
        <f t="shared" si="19"/>
        <v>0.99265657614751857</v>
      </c>
      <c r="S97" s="182" t="s">
        <v>394</v>
      </c>
    </row>
    <row r="98" spans="1:19" ht="30" x14ac:dyDescent="0.25">
      <c r="A98" s="209" t="s">
        <v>271</v>
      </c>
      <c r="B98" s="170" t="s">
        <v>369</v>
      </c>
      <c r="C98" s="170" t="s">
        <v>310</v>
      </c>
      <c r="D98" s="170" t="s">
        <v>200</v>
      </c>
      <c r="E98" s="170" t="s">
        <v>201</v>
      </c>
      <c r="F98" s="210">
        <v>12.329000000000001</v>
      </c>
      <c r="G98" s="211">
        <v>98.2</v>
      </c>
      <c r="H98" s="211">
        <f t="shared" si="20"/>
        <v>1210.7</v>
      </c>
      <c r="I98" s="210">
        <v>12.329000000000001</v>
      </c>
      <c r="J98" s="211">
        <v>150.53</v>
      </c>
      <c r="K98" s="211">
        <f t="shared" si="21"/>
        <v>1855.88</v>
      </c>
      <c r="L98" s="210">
        <v>12.329000000000001</v>
      </c>
      <c r="M98" s="211">
        <v>101.2</v>
      </c>
      <c r="N98" s="212">
        <f t="shared" si="22"/>
        <v>1247.69</v>
      </c>
      <c r="O98" s="175">
        <f t="shared" si="16"/>
        <v>116.64333333333333</v>
      </c>
      <c r="P98" s="176">
        <f t="shared" si="17"/>
        <v>1438.0900000000001</v>
      </c>
      <c r="Q98" s="213">
        <f t="shared" si="18"/>
        <v>4.58599918823115E-4</v>
      </c>
      <c r="R98" s="214">
        <f t="shared" si="19"/>
        <v>0.9931151760663417</v>
      </c>
      <c r="S98" s="182" t="s">
        <v>394</v>
      </c>
    </row>
    <row r="99" spans="1:19" ht="30" x14ac:dyDescent="0.25">
      <c r="A99" s="209" t="s">
        <v>249</v>
      </c>
      <c r="B99" s="170" t="s">
        <v>369</v>
      </c>
      <c r="C99" s="170" t="s">
        <v>310</v>
      </c>
      <c r="D99" s="170" t="s">
        <v>200</v>
      </c>
      <c r="E99" s="170" t="s">
        <v>201</v>
      </c>
      <c r="F99" s="210">
        <v>12.192</v>
      </c>
      <c r="G99" s="211">
        <v>98.2</v>
      </c>
      <c r="H99" s="211">
        <f t="shared" si="20"/>
        <v>1197.25</v>
      </c>
      <c r="I99" s="210">
        <v>12.192</v>
      </c>
      <c r="J99" s="211">
        <v>150.53</v>
      </c>
      <c r="K99" s="211">
        <f t="shared" si="21"/>
        <v>1835.26</v>
      </c>
      <c r="L99" s="210">
        <v>12.192</v>
      </c>
      <c r="M99" s="211">
        <v>101.2</v>
      </c>
      <c r="N99" s="212">
        <f t="shared" si="22"/>
        <v>1233.83</v>
      </c>
      <c r="O99" s="175">
        <f t="shared" si="16"/>
        <v>116.64333333333333</v>
      </c>
      <c r="P99" s="176">
        <f t="shared" si="17"/>
        <v>1422.1133333333335</v>
      </c>
      <c r="Q99" s="213">
        <f t="shared" si="18"/>
        <v>4.5350503739260837E-4</v>
      </c>
      <c r="R99" s="214">
        <f t="shared" si="19"/>
        <v>0.99356868110373431</v>
      </c>
      <c r="S99" s="182" t="s">
        <v>394</v>
      </c>
    </row>
    <row r="100" spans="1:19" ht="30" x14ac:dyDescent="0.25">
      <c r="A100" s="209" t="s">
        <v>245</v>
      </c>
      <c r="B100" s="170" t="s">
        <v>365</v>
      </c>
      <c r="C100" s="170" t="s">
        <v>310</v>
      </c>
      <c r="D100" s="170" t="s">
        <v>191</v>
      </c>
      <c r="E100" s="170" t="s">
        <v>76</v>
      </c>
      <c r="F100" s="210">
        <v>47.06</v>
      </c>
      <c r="G100" s="211">
        <v>23.65</v>
      </c>
      <c r="H100" s="211">
        <f t="shared" si="20"/>
        <v>1112.96</v>
      </c>
      <c r="I100" s="210">
        <v>47.06</v>
      </c>
      <c r="J100" s="211">
        <v>32.299999999999997</v>
      </c>
      <c r="K100" s="211">
        <f t="shared" si="21"/>
        <v>1520.03</v>
      </c>
      <c r="L100" s="210">
        <v>47.06</v>
      </c>
      <c r="M100" s="211">
        <v>27.35</v>
      </c>
      <c r="N100" s="212">
        <f t="shared" si="22"/>
        <v>1287.0899999999999</v>
      </c>
      <c r="O100" s="175">
        <f t="shared" ref="O100:O133" si="23">AVERAGE(G100,J100,M100)</f>
        <v>27.766666666666666</v>
      </c>
      <c r="P100" s="176">
        <f t="shared" ref="P100:P133" si="24">AVERAGE(H100,K100,N100)</f>
        <v>1306.6933333333334</v>
      </c>
      <c r="Q100" s="213">
        <f t="shared" ref="Q100:Q131" si="25">P100/$P$135</f>
        <v>4.1669815977676795E-4</v>
      </c>
      <c r="R100" s="214">
        <f t="shared" si="19"/>
        <v>0.99398537926351105</v>
      </c>
      <c r="S100" s="182" t="s">
        <v>394</v>
      </c>
    </row>
    <row r="101" spans="1:19" ht="45" x14ac:dyDescent="0.25">
      <c r="A101" s="209" t="s">
        <v>282</v>
      </c>
      <c r="B101" s="170" t="s">
        <v>377</v>
      </c>
      <c r="C101" s="170" t="s">
        <v>316</v>
      </c>
      <c r="D101" s="170" t="s">
        <v>283</v>
      </c>
      <c r="E101" s="170" t="s">
        <v>97</v>
      </c>
      <c r="F101" s="210">
        <v>2</v>
      </c>
      <c r="G101" s="211">
        <v>600</v>
      </c>
      <c r="H101" s="211">
        <f t="shared" si="20"/>
        <v>1200</v>
      </c>
      <c r="I101" s="210">
        <v>2</v>
      </c>
      <c r="J101" s="211">
        <v>600</v>
      </c>
      <c r="K101" s="211">
        <f t="shared" si="21"/>
        <v>1200</v>
      </c>
      <c r="L101" s="210">
        <v>2</v>
      </c>
      <c r="M101" s="211">
        <v>600</v>
      </c>
      <c r="N101" s="212">
        <f t="shared" si="22"/>
        <v>1200</v>
      </c>
      <c r="O101" s="175">
        <f t="shared" si="23"/>
        <v>600</v>
      </c>
      <c r="P101" s="176">
        <f t="shared" si="24"/>
        <v>1200</v>
      </c>
      <c r="Q101" s="213">
        <f t="shared" si="25"/>
        <v>3.8267417379144418E-4</v>
      </c>
      <c r="R101" s="214">
        <f t="shared" ref="R101:R132" si="26">R100+Q101</f>
        <v>0.9943680534373025</v>
      </c>
      <c r="S101" s="182" t="s">
        <v>394</v>
      </c>
    </row>
    <row r="102" spans="1:19" ht="30" x14ac:dyDescent="0.25">
      <c r="A102" s="209" t="s">
        <v>246</v>
      </c>
      <c r="B102" s="170" t="s">
        <v>366</v>
      </c>
      <c r="C102" s="170" t="s">
        <v>302</v>
      </c>
      <c r="D102" s="170" t="s">
        <v>222</v>
      </c>
      <c r="E102" s="170" t="s">
        <v>194</v>
      </c>
      <c r="F102" s="210">
        <v>69.648800000000008</v>
      </c>
      <c r="G102" s="211">
        <v>16.21</v>
      </c>
      <c r="H102" s="211">
        <f t="shared" si="20"/>
        <v>1129</v>
      </c>
      <c r="I102" s="210">
        <v>69.648800000000008</v>
      </c>
      <c r="J102" s="211">
        <v>16.21</v>
      </c>
      <c r="K102" s="211">
        <f t="shared" si="21"/>
        <v>1129</v>
      </c>
      <c r="L102" s="210">
        <v>69.648800000000008</v>
      </c>
      <c r="M102" s="211">
        <v>16.21</v>
      </c>
      <c r="N102" s="212">
        <f t="shared" si="22"/>
        <v>1129</v>
      </c>
      <c r="O102" s="175">
        <f t="shared" si="23"/>
        <v>16.21</v>
      </c>
      <c r="P102" s="176">
        <f t="shared" si="24"/>
        <v>1129</v>
      </c>
      <c r="Q102" s="213">
        <f t="shared" si="25"/>
        <v>3.6003261850878372E-4</v>
      </c>
      <c r="R102" s="214">
        <f t="shared" si="26"/>
        <v>0.99472808605581131</v>
      </c>
      <c r="S102" s="182" t="s">
        <v>394</v>
      </c>
    </row>
    <row r="103" spans="1:19" x14ac:dyDescent="0.25">
      <c r="A103" s="209" t="s">
        <v>110</v>
      </c>
      <c r="B103" s="170" t="s">
        <v>329</v>
      </c>
      <c r="C103" s="170" t="s">
        <v>302</v>
      </c>
      <c r="D103" s="170" t="s">
        <v>111</v>
      </c>
      <c r="E103" s="170" t="s">
        <v>76</v>
      </c>
      <c r="F103" s="210">
        <v>3</v>
      </c>
      <c r="G103" s="211">
        <v>363.31</v>
      </c>
      <c r="H103" s="211">
        <f t="shared" si="20"/>
        <v>1089.93</v>
      </c>
      <c r="I103" s="210">
        <v>3</v>
      </c>
      <c r="J103" s="211">
        <v>363.31</v>
      </c>
      <c r="K103" s="211">
        <f t="shared" si="21"/>
        <v>1089.93</v>
      </c>
      <c r="L103" s="210">
        <v>3</v>
      </c>
      <c r="M103" s="211">
        <v>363.31</v>
      </c>
      <c r="N103" s="212">
        <f t="shared" si="22"/>
        <v>1089.93</v>
      </c>
      <c r="O103" s="175">
        <f t="shared" si="23"/>
        <v>363.31</v>
      </c>
      <c r="P103" s="176">
        <f t="shared" si="24"/>
        <v>1089.93</v>
      </c>
      <c r="Q103" s="213">
        <f t="shared" si="25"/>
        <v>3.4757338520042397E-4</v>
      </c>
      <c r="R103" s="214">
        <f t="shared" si="26"/>
        <v>0.99507565944101173</v>
      </c>
      <c r="S103" s="182" t="s">
        <v>394</v>
      </c>
    </row>
    <row r="104" spans="1:19" ht="30" x14ac:dyDescent="0.25">
      <c r="A104" s="209" t="s">
        <v>262</v>
      </c>
      <c r="B104" s="170" t="s">
        <v>360</v>
      </c>
      <c r="C104" s="170" t="s">
        <v>310</v>
      </c>
      <c r="D104" s="170" t="s">
        <v>181</v>
      </c>
      <c r="E104" s="170" t="s">
        <v>76</v>
      </c>
      <c r="F104" s="210">
        <v>123.29</v>
      </c>
      <c r="G104" s="211">
        <v>5.98</v>
      </c>
      <c r="H104" s="211">
        <f t="shared" si="20"/>
        <v>737.27</v>
      </c>
      <c r="I104" s="210">
        <v>123.29</v>
      </c>
      <c r="J104" s="211">
        <v>7.53</v>
      </c>
      <c r="K104" s="211">
        <f t="shared" si="21"/>
        <v>928.37</v>
      </c>
      <c r="L104" s="210">
        <v>123.29</v>
      </c>
      <c r="M104" s="211">
        <v>6.59</v>
      </c>
      <c r="N104" s="212">
        <f t="shared" si="22"/>
        <v>812.48</v>
      </c>
      <c r="O104" s="175">
        <f t="shared" si="23"/>
        <v>6.7</v>
      </c>
      <c r="P104" s="176">
        <f t="shared" si="24"/>
        <v>826.04</v>
      </c>
      <c r="Q104" s="213">
        <f t="shared" si="25"/>
        <v>2.634201454322371E-4</v>
      </c>
      <c r="R104" s="214">
        <f t="shared" si="26"/>
        <v>0.99533907958644396</v>
      </c>
      <c r="S104" s="182" t="s">
        <v>394</v>
      </c>
    </row>
    <row r="105" spans="1:19" ht="30" x14ac:dyDescent="0.25">
      <c r="A105" s="209" t="s">
        <v>265</v>
      </c>
      <c r="B105" s="170" t="s">
        <v>364</v>
      </c>
      <c r="C105" s="170" t="s">
        <v>310</v>
      </c>
      <c r="D105" s="170" t="s">
        <v>189</v>
      </c>
      <c r="E105" s="170" t="s">
        <v>76</v>
      </c>
      <c r="F105" s="210">
        <v>123.29</v>
      </c>
      <c r="G105" s="211">
        <v>5.98</v>
      </c>
      <c r="H105" s="211">
        <f t="shared" si="20"/>
        <v>737.27</v>
      </c>
      <c r="I105" s="210">
        <v>123.29</v>
      </c>
      <c r="J105" s="211">
        <v>7.53</v>
      </c>
      <c r="K105" s="211">
        <f t="shared" si="21"/>
        <v>928.37</v>
      </c>
      <c r="L105" s="210">
        <v>123.29</v>
      </c>
      <c r="M105" s="211">
        <v>6.59</v>
      </c>
      <c r="N105" s="212">
        <f t="shared" si="22"/>
        <v>812.48</v>
      </c>
      <c r="O105" s="175">
        <f t="shared" si="23"/>
        <v>6.7</v>
      </c>
      <c r="P105" s="176">
        <f t="shared" si="24"/>
        <v>826.04</v>
      </c>
      <c r="Q105" s="213">
        <f t="shared" si="25"/>
        <v>2.634201454322371E-4</v>
      </c>
      <c r="R105" s="214">
        <f t="shared" si="26"/>
        <v>0.9956024997318762</v>
      </c>
      <c r="S105" s="182" t="s">
        <v>394</v>
      </c>
    </row>
    <row r="106" spans="1:19" ht="30" x14ac:dyDescent="0.25">
      <c r="A106" s="209" t="s">
        <v>240</v>
      </c>
      <c r="B106" s="170" t="s">
        <v>360</v>
      </c>
      <c r="C106" s="170" t="s">
        <v>310</v>
      </c>
      <c r="D106" s="170" t="s">
        <v>181</v>
      </c>
      <c r="E106" s="170" t="s">
        <v>76</v>
      </c>
      <c r="F106" s="210">
        <v>121.92</v>
      </c>
      <c r="G106" s="211">
        <v>5.98</v>
      </c>
      <c r="H106" s="211">
        <f t="shared" si="20"/>
        <v>729.08</v>
      </c>
      <c r="I106" s="210">
        <v>121.92</v>
      </c>
      <c r="J106" s="211">
        <v>7.53</v>
      </c>
      <c r="K106" s="211">
        <f t="shared" si="21"/>
        <v>918.05</v>
      </c>
      <c r="L106" s="210">
        <v>121.92</v>
      </c>
      <c r="M106" s="211">
        <v>6.59</v>
      </c>
      <c r="N106" s="212">
        <f t="shared" si="22"/>
        <v>803.45</v>
      </c>
      <c r="O106" s="175">
        <f t="shared" si="23"/>
        <v>6.7</v>
      </c>
      <c r="P106" s="176">
        <f t="shared" si="24"/>
        <v>816.86</v>
      </c>
      <c r="Q106" s="213">
        <f t="shared" si="25"/>
        <v>2.6049268800273261E-4</v>
      </c>
      <c r="R106" s="214">
        <f t="shared" si="26"/>
        <v>0.99586299241987897</v>
      </c>
      <c r="S106" s="182" t="s">
        <v>394</v>
      </c>
    </row>
    <row r="107" spans="1:19" ht="45" x14ac:dyDescent="0.25">
      <c r="A107" s="209" t="s">
        <v>224</v>
      </c>
      <c r="B107" s="170" t="s">
        <v>368</v>
      </c>
      <c r="C107" s="170" t="s">
        <v>310</v>
      </c>
      <c r="D107" s="170" t="s">
        <v>198</v>
      </c>
      <c r="E107" s="170" t="s">
        <v>88</v>
      </c>
      <c r="F107" s="210">
        <v>555.1</v>
      </c>
      <c r="G107" s="211">
        <v>1.1599999999999999</v>
      </c>
      <c r="H107" s="211">
        <f t="shared" si="20"/>
        <v>643.91</v>
      </c>
      <c r="I107" s="210">
        <v>555.1</v>
      </c>
      <c r="J107" s="211">
        <v>1.98</v>
      </c>
      <c r="K107" s="211">
        <f t="shared" si="21"/>
        <v>1099.0899999999999</v>
      </c>
      <c r="L107" s="210">
        <v>555.1</v>
      </c>
      <c r="M107" s="211">
        <v>1.22</v>
      </c>
      <c r="N107" s="212">
        <f t="shared" si="22"/>
        <v>677.22</v>
      </c>
      <c r="O107" s="175">
        <f t="shared" si="23"/>
        <v>1.4533333333333331</v>
      </c>
      <c r="P107" s="176">
        <f t="shared" si="24"/>
        <v>806.74000000000012</v>
      </c>
      <c r="Q107" s="213">
        <f t="shared" si="25"/>
        <v>2.5726546913709144E-4</v>
      </c>
      <c r="R107" s="214">
        <f t="shared" si="26"/>
        <v>0.99612025788901604</v>
      </c>
      <c r="S107" s="182" t="s">
        <v>394</v>
      </c>
    </row>
    <row r="108" spans="1:19" x14ac:dyDescent="0.25">
      <c r="A108" s="209" t="s">
        <v>68</v>
      </c>
      <c r="B108" s="170" t="s">
        <v>307</v>
      </c>
      <c r="C108" s="170" t="s">
        <v>308</v>
      </c>
      <c r="D108" s="170" t="s">
        <v>69</v>
      </c>
      <c r="E108" s="170" t="s">
        <v>70</v>
      </c>
      <c r="F108" s="210">
        <v>3</v>
      </c>
      <c r="G108" s="211">
        <v>254.59</v>
      </c>
      <c r="H108" s="211">
        <f t="shared" si="20"/>
        <v>763.77</v>
      </c>
      <c r="I108" s="210">
        <v>3</v>
      </c>
      <c r="J108" s="211">
        <v>254.59</v>
      </c>
      <c r="K108" s="211">
        <f t="shared" si="21"/>
        <v>763.77</v>
      </c>
      <c r="L108" s="210">
        <v>3</v>
      </c>
      <c r="M108" s="211">
        <v>254.59</v>
      </c>
      <c r="N108" s="212">
        <f t="shared" si="22"/>
        <v>763.77</v>
      </c>
      <c r="O108" s="175">
        <f t="shared" si="23"/>
        <v>254.59</v>
      </c>
      <c r="P108" s="176">
        <f t="shared" si="24"/>
        <v>763.77</v>
      </c>
      <c r="Q108" s="213">
        <f t="shared" si="25"/>
        <v>2.4356254476390942E-4</v>
      </c>
      <c r="R108" s="214">
        <f t="shared" si="26"/>
        <v>0.99636382043377991</v>
      </c>
      <c r="S108" s="182" t="s">
        <v>394</v>
      </c>
    </row>
    <row r="109" spans="1:19" ht="45" x14ac:dyDescent="0.25">
      <c r="A109" s="209" t="s">
        <v>122</v>
      </c>
      <c r="B109" s="170" t="s">
        <v>335</v>
      </c>
      <c r="C109" s="170" t="s">
        <v>310</v>
      </c>
      <c r="D109" s="170" t="s">
        <v>123</v>
      </c>
      <c r="E109" s="170" t="s">
        <v>97</v>
      </c>
      <c r="F109" s="210">
        <v>1</v>
      </c>
      <c r="G109" s="211">
        <v>600</v>
      </c>
      <c r="H109" s="211">
        <f t="shared" si="20"/>
        <v>600</v>
      </c>
      <c r="I109" s="210">
        <v>1</v>
      </c>
      <c r="J109" s="211">
        <v>800</v>
      </c>
      <c r="K109" s="211">
        <f t="shared" si="21"/>
        <v>800</v>
      </c>
      <c r="L109" s="210">
        <v>1</v>
      </c>
      <c r="M109" s="211">
        <v>810</v>
      </c>
      <c r="N109" s="212">
        <f t="shared" si="22"/>
        <v>810</v>
      </c>
      <c r="O109" s="175">
        <f t="shared" si="23"/>
        <v>736.66666666666663</v>
      </c>
      <c r="P109" s="176">
        <f t="shared" si="24"/>
        <v>736.66666666666663</v>
      </c>
      <c r="Q109" s="213">
        <f t="shared" si="25"/>
        <v>2.3491942335530323E-4</v>
      </c>
      <c r="R109" s="214">
        <f t="shared" si="26"/>
        <v>0.99659873985713521</v>
      </c>
      <c r="S109" s="182" t="s">
        <v>394</v>
      </c>
    </row>
    <row r="110" spans="1:19" ht="45" x14ac:dyDescent="0.25">
      <c r="A110" s="209" t="s">
        <v>93</v>
      </c>
      <c r="B110" s="170" t="s">
        <v>322</v>
      </c>
      <c r="C110" s="170" t="s">
        <v>302</v>
      </c>
      <c r="D110" s="170" t="s">
        <v>94</v>
      </c>
      <c r="E110" s="170" t="s">
        <v>65</v>
      </c>
      <c r="F110" s="210">
        <v>1408</v>
      </c>
      <c r="G110" s="211">
        <v>0.52</v>
      </c>
      <c r="H110" s="211">
        <f t="shared" si="20"/>
        <v>732.16</v>
      </c>
      <c r="I110" s="210">
        <v>1408</v>
      </c>
      <c r="J110" s="211">
        <v>0.52</v>
      </c>
      <c r="K110" s="211">
        <f t="shared" si="21"/>
        <v>732.16</v>
      </c>
      <c r="L110" s="210">
        <v>1408</v>
      </c>
      <c r="M110" s="211">
        <v>0.52</v>
      </c>
      <c r="N110" s="212">
        <f t="shared" si="22"/>
        <v>732.16</v>
      </c>
      <c r="O110" s="175">
        <f t="shared" si="23"/>
        <v>0.52</v>
      </c>
      <c r="P110" s="176">
        <f t="shared" si="24"/>
        <v>732.16</v>
      </c>
      <c r="Q110" s="213">
        <f t="shared" si="25"/>
        <v>2.3348226923595314E-4</v>
      </c>
      <c r="R110" s="214">
        <f t="shared" si="26"/>
        <v>0.99683222212637113</v>
      </c>
      <c r="S110" s="182" t="s">
        <v>394</v>
      </c>
    </row>
    <row r="111" spans="1:19" ht="60" x14ac:dyDescent="0.25">
      <c r="A111" s="209" t="s">
        <v>116</v>
      </c>
      <c r="B111" s="170" t="s">
        <v>332</v>
      </c>
      <c r="C111" s="170" t="s">
        <v>302</v>
      </c>
      <c r="D111" s="170" t="s">
        <v>117</v>
      </c>
      <c r="E111" s="170" t="s">
        <v>70</v>
      </c>
      <c r="F111" s="210">
        <v>1</v>
      </c>
      <c r="G111" s="211">
        <v>730.46</v>
      </c>
      <c r="H111" s="211">
        <f t="shared" si="20"/>
        <v>730.46</v>
      </c>
      <c r="I111" s="210">
        <v>1</v>
      </c>
      <c r="J111" s="211">
        <v>730.46</v>
      </c>
      <c r="K111" s="211">
        <f t="shared" si="21"/>
        <v>730.46</v>
      </c>
      <c r="L111" s="210">
        <v>1</v>
      </c>
      <c r="M111" s="211">
        <v>730.46</v>
      </c>
      <c r="N111" s="212">
        <f t="shared" si="22"/>
        <v>730.46</v>
      </c>
      <c r="O111" s="175">
        <f t="shared" si="23"/>
        <v>730.46</v>
      </c>
      <c r="P111" s="176">
        <f t="shared" si="24"/>
        <v>730.46</v>
      </c>
      <c r="Q111" s="213">
        <f t="shared" si="25"/>
        <v>2.3294014748974861E-4</v>
      </c>
      <c r="R111" s="214">
        <f t="shared" si="26"/>
        <v>0.99706516227386088</v>
      </c>
      <c r="S111" s="182" t="s">
        <v>394</v>
      </c>
    </row>
    <row r="112" spans="1:19" ht="45" x14ac:dyDescent="0.25">
      <c r="A112" s="209" t="s">
        <v>255</v>
      </c>
      <c r="B112" s="170" t="s">
        <v>343</v>
      </c>
      <c r="C112" s="170" t="s">
        <v>310</v>
      </c>
      <c r="D112" s="170" t="s">
        <v>145</v>
      </c>
      <c r="E112" s="170" t="s">
        <v>76</v>
      </c>
      <c r="F112" s="210">
        <v>123.29</v>
      </c>
      <c r="G112" s="211">
        <v>4.2300000000000004</v>
      </c>
      <c r="H112" s="211">
        <f t="shared" si="20"/>
        <v>521.51</v>
      </c>
      <c r="I112" s="210">
        <v>123.29</v>
      </c>
      <c r="J112" s="211">
        <v>6.98</v>
      </c>
      <c r="K112" s="211">
        <f t="shared" si="21"/>
        <v>860.56</v>
      </c>
      <c r="L112" s="210">
        <v>123.29</v>
      </c>
      <c r="M112" s="211">
        <v>5.3</v>
      </c>
      <c r="N112" s="212">
        <f t="shared" si="22"/>
        <v>653.42999999999995</v>
      </c>
      <c r="O112" s="175">
        <f t="shared" si="23"/>
        <v>5.5033333333333339</v>
      </c>
      <c r="P112" s="176">
        <f t="shared" si="24"/>
        <v>678.5</v>
      </c>
      <c r="Q112" s="213">
        <f t="shared" si="25"/>
        <v>2.1637035576457905E-4</v>
      </c>
      <c r="R112" s="214">
        <f t="shared" si="26"/>
        <v>0.99728153262962549</v>
      </c>
      <c r="S112" s="182" t="s">
        <v>394</v>
      </c>
    </row>
    <row r="113" spans="1:19" ht="45" x14ac:dyDescent="0.25">
      <c r="A113" s="209" t="s">
        <v>257</v>
      </c>
      <c r="B113" s="170" t="s">
        <v>345</v>
      </c>
      <c r="C113" s="170" t="s">
        <v>310</v>
      </c>
      <c r="D113" s="170" t="s">
        <v>149</v>
      </c>
      <c r="E113" s="170" t="s">
        <v>76</v>
      </c>
      <c r="F113" s="210">
        <v>123.29</v>
      </c>
      <c r="G113" s="211">
        <v>4.2300000000000004</v>
      </c>
      <c r="H113" s="211">
        <f t="shared" si="20"/>
        <v>521.51</v>
      </c>
      <c r="I113" s="210">
        <v>123.29</v>
      </c>
      <c r="J113" s="211">
        <v>6.98</v>
      </c>
      <c r="K113" s="211">
        <f t="shared" si="21"/>
        <v>860.56</v>
      </c>
      <c r="L113" s="210">
        <v>123.29</v>
      </c>
      <c r="M113" s="211">
        <v>5.3</v>
      </c>
      <c r="N113" s="212">
        <f t="shared" si="22"/>
        <v>653.42999999999995</v>
      </c>
      <c r="O113" s="175">
        <f t="shared" si="23"/>
        <v>5.5033333333333339</v>
      </c>
      <c r="P113" s="176">
        <f t="shared" si="24"/>
        <v>678.5</v>
      </c>
      <c r="Q113" s="213">
        <f t="shared" si="25"/>
        <v>2.1637035576457905E-4</v>
      </c>
      <c r="R113" s="214">
        <f t="shared" si="26"/>
        <v>0.99749790298539009</v>
      </c>
      <c r="S113" s="182" t="s">
        <v>394</v>
      </c>
    </row>
    <row r="114" spans="1:19" ht="45" x14ac:dyDescent="0.25">
      <c r="A114" s="209" t="s">
        <v>233</v>
      </c>
      <c r="B114" s="170" t="s">
        <v>343</v>
      </c>
      <c r="C114" s="170" t="s">
        <v>310</v>
      </c>
      <c r="D114" s="170" t="s">
        <v>145</v>
      </c>
      <c r="E114" s="170" t="s">
        <v>76</v>
      </c>
      <c r="F114" s="210">
        <v>121.92</v>
      </c>
      <c r="G114" s="211">
        <v>4.2300000000000004</v>
      </c>
      <c r="H114" s="211">
        <f t="shared" si="20"/>
        <v>515.72</v>
      </c>
      <c r="I114" s="210">
        <v>121.92</v>
      </c>
      <c r="J114" s="211">
        <v>6.98</v>
      </c>
      <c r="K114" s="211">
        <f t="shared" si="21"/>
        <v>851</v>
      </c>
      <c r="L114" s="210">
        <v>121.92</v>
      </c>
      <c r="M114" s="211">
        <v>5.3</v>
      </c>
      <c r="N114" s="212">
        <f t="shared" si="22"/>
        <v>646.16999999999996</v>
      </c>
      <c r="O114" s="175">
        <f t="shared" si="23"/>
        <v>5.5033333333333339</v>
      </c>
      <c r="P114" s="176">
        <f t="shared" si="24"/>
        <v>670.96333333333325</v>
      </c>
      <c r="Q114" s="213">
        <f t="shared" si="25"/>
        <v>2.1396694935640556E-4</v>
      </c>
      <c r="R114" s="214">
        <f t="shared" si="26"/>
        <v>0.99771186993474648</v>
      </c>
      <c r="S114" s="182" t="s">
        <v>394</v>
      </c>
    </row>
    <row r="115" spans="1:19" ht="45" x14ac:dyDescent="0.25">
      <c r="A115" s="209" t="s">
        <v>235</v>
      </c>
      <c r="B115" s="170" t="s">
        <v>345</v>
      </c>
      <c r="C115" s="170" t="s">
        <v>310</v>
      </c>
      <c r="D115" s="170" t="s">
        <v>149</v>
      </c>
      <c r="E115" s="170" t="s">
        <v>76</v>
      </c>
      <c r="F115" s="210">
        <v>121.92</v>
      </c>
      <c r="G115" s="211">
        <v>4.2300000000000004</v>
      </c>
      <c r="H115" s="211">
        <f t="shared" si="20"/>
        <v>515.72</v>
      </c>
      <c r="I115" s="210">
        <v>121.92</v>
      </c>
      <c r="J115" s="211">
        <v>6.98</v>
      </c>
      <c r="K115" s="211">
        <f t="shared" si="21"/>
        <v>851</v>
      </c>
      <c r="L115" s="210">
        <v>121.92</v>
      </c>
      <c r="M115" s="211">
        <v>5.3</v>
      </c>
      <c r="N115" s="212">
        <f t="shared" si="22"/>
        <v>646.16999999999996</v>
      </c>
      <c r="O115" s="175">
        <f t="shared" si="23"/>
        <v>5.5033333333333339</v>
      </c>
      <c r="P115" s="176">
        <f t="shared" si="24"/>
        <v>670.96333333333325</v>
      </c>
      <c r="Q115" s="213">
        <f t="shared" si="25"/>
        <v>2.1396694935640556E-4</v>
      </c>
      <c r="R115" s="214">
        <f t="shared" si="26"/>
        <v>0.99792583688410286</v>
      </c>
      <c r="S115" s="182" t="s">
        <v>394</v>
      </c>
    </row>
    <row r="116" spans="1:19" ht="45" x14ac:dyDescent="0.25">
      <c r="A116" s="209" t="s">
        <v>124</v>
      </c>
      <c r="B116" s="170" t="s">
        <v>336</v>
      </c>
      <c r="C116" s="170" t="s">
        <v>310</v>
      </c>
      <c r="D116" s="170" t="s">
        <v>125</v>
      </c>
      <c r="E116" s="170" t="s">
        <v>97</v>
      </c>
      <c r="F116" s="210">
        <v>1</v>
      </c>
      <c r="G116" s="211">
        <v>640.20000000000005</v>
      </c>
      <c r="H116" s="211">
        <f t="shared" si="20"/>
        <v>640.20000000000005</v>
      </c>
      <c r="I116" s="210">
        <v>1</v>
      </c>
      <c r="J116" s="211">
        <v>700</v>
      </c>
      <c r="K116" s="211">
        <f t="shared" si="21"/>
        <v>700</v>
      </c>
      <c r="L116" s="210">
        <v>1</v>
      </c>
      <c r="M116" s="211">
        <v>628.20000000000005</v>
      </c>
      <c r="N116" s="212">
        <f t="shared" si="22"/>
        <v>628.20000000000005</v>
      </c>
      <c r="O116" s="175">
        <f t="shared" si="23"/>
        <v>656.13333333333333</v>
      </c>
      <c r="P116" s="176">
        <f t="shared" si="24"/>
        <v>656.13333333333333</v>
      </c>
      <c r="Q116" s="213">
        <f t="shared" si="25"/>
        <v>2.0923773435863299E-4</v>
      </c>
      <c r="R116" s="214">
        <f t="shared" si="26"/>
        <v>0.99813507461846152</v>
      </c>
      <c r="S116" s="182" t="s">
        <v>394</v>
      </c>
    </row>
    <row r="117" spans="1:19" ht="45" x14ac:dyDescent="0.25">
      <c r="A117" s="209" t="s">
        <v>146</v>
      </c>
      <c r="B117" s="170" t="s">
        <v>344</v>
      </c>
      <c r="C117" s="170" t="s">
        <v>310</v>
      </c>
      <c r="D117" s="170" t="s">
        <v>147</v>
      </c>
      <c r="E117" s="170" t="s">
        <v>76</v>
      </c>
      <c r="F117" s="210">
        <v>506.01</v>
      </c>
      <c r="G117" s="211">
        <v>1.1399999999999999</v>
      </c>
      <c r="H117" s="211">
        <f t="shared" si="20"/>
        <v>576.85</v>
      </c>
      <c r="I117" s="210">
        <v>506.01</v>
      </c>
      <c r="J117" s="211">
        <v>1.32</v>
      </c>
      <c r="K117" s="211">
        <f t="shared" si="21"/>
        <v>667.93</v>
      </c>
      <c r="L117" s="210">
        <v>506.01</v>
      </c>
      <c r="M117" s="211">
        <v>1.2</v>
      </c>
      <c r="N117" s="212">
        <f t="shared" si="22"/>
        <v>607.21</v>
      </c>
      <c r="O117" s="175">
        <f t="shared" si="23"/>
        <v>1.22</v>
      </c>
      <c r="P117" s="176">
        <f t="shared" si="24"/>
        <v>617.33000000000004</v>
      </c>
      <c r="Q117" s="213">
        <f t="shared" si="25"/>
        <v>1.9686353975556021E-4</v>
      </c>
      <c r="R117" s="214">
        <f t="shared" si="26"/>
        <v>0.99833193815821708</v>
      </c>
      <c r="S117" s="182" t="s">
        <v>394</v>
      </c>
    </row>
    <row r="118" spans="1:19" ht="45" x14ac:dyDescent="0.25">
      <c r="A118" s="209" t="s">
        <v>210</v>
      </c>
      <c r="B118" s="170" t="s">
        <v>344</v>
      </c>
      <c r="C118" s="170" t="s">
        <v>310</v>
      </c>
      <c r="D118" s="170" t="s">
        <v>147</v>
      </c>
      <c r="E118" s="170" t="s">
        <v>76</v>
      </c>
      <c r="F118" s="210">
        <v>485.56</v>
      </c>
      <c r="G118" s="211">
        <v>1.1399999999999999</v>
      </c>
      <c r="H118" s="211">
        <f t="shared" si="20"/>
        <v>553.53</v>
      </c>
      <c r="I118" s="210">
        <v>485.56</v>
      </c>
      <c r="J118" s="211">
        <v>1.32</v>
      </c>
      <c r="K118" s="211">
        <f t="shared" si="21"/>
        <v>640.92999999999995</v>
      </c>
      <c r="L118" s="210">
        <v>485.56</v>
      </c>
      <c r="M118" s="211">
        <v>1.2</v>
      </c>
      <c r="N118" s="212">
        <f t="shared" si="22"/>
        <v>582.66999999999996</v>
      </c>
      <c r="O118" s="175">
        <f t="shared" si="23"/>
        <v>1.22</v>
      </c>
      <c r="P118" s="176">
        <f t="shared" si="24"/>
        <v>592.37666666666667</v>
      </c>
      <c r="Q118" s="213">
        <f t="shared" si="25"/>
        <v>1.8890604290833034E-4</v>
      </c>
      <c r="R118" s="214">
        <f t="shared" si="26"/>
        <v>0.99852084420112541</v>
      </c>
      <c r="S118" s="182" t="s">
        <v>394</v>
      </c>
    </row>
    <row r="119" spans="1:19" ht="30" x14ac:dyDescent="0.25">
      <c r="A119" s="209" t="s">
        <v>155</v>
      </c>
      <c r="B119" s="170" t="s">
        <v>348</v>
      </c>
      <c r="C119" s="170" t="s">
        <v>316</v>
      </c>
      <c r="D119" s="170" t="s">
        <v>156</v>
      </c>
      <c r="E119" s="170" t="s">
        <v>88</v>
      </c>
      <c r="F119" s="210">
        <v>87.56</v>
      </c>
      <c r="G119" s="211">
        <v>6.28</v>
      </c>
      <c r="H119" s="211">
        <f t="shared" si="20"/>
        <v>549.87</v>
      </c>
      <c r="I119" s="210">
        <v>87.56</v>
      </c>
      <c r="J119" s="211">
        <v>6.28</v>
      </c>
      <c r="K119" s="211">
        <f t="shared" si="21"/>
        <v>549.87</v>
      </c>
      <c r="L119" s="210">
        <v>87.56</v>
      </c>
      <c r="M119" s="211">
        <v>6.28</v>
      </c>
      <c r="N119" s="212">
        <f t="shared" si="22"/>
        <v>549.87</v>
      </c>
      <c r="O119" s="175">
        <f t="shared" si="23"/>
        <v>6.28</v>
      </c>
      <c r="P119" s="176">
        <f t="shared" si="24"/>
        <v>549.87</v>
      </c>
      <c r="Q119" s="213">
        <f t="shared" si="25"/>
        <v>1.7535087328558451E-4</v>
      </c>
      <c r="R119" s="214">
        <f t="shared" si="26"/>
        <v>0.99869619507441099</v>
      </c>
      <c r="S119" s="182" t="s">
        <v>394</v>
      </c>
    </row>
    <row r="120" spans="1:19" ht="45" x14ac:dyDescent="0.25">
      <c r="A120" s="209" t="s">
        <v>218</v>
      </c>
      <c r="B120" s="170" t="s">
        <v>363</v>
      </c>
      <c r="C120" s="170" t="s">
        <v>310</v>
      </c>
      <c r="D120" s="170" t="s">
        <v>187</v>
      </c>
      <c r="E120" s="170" t="s">
        <v>76</v>
      </c>
      <c r="F120" s="210">
        <v>277.55</v>
      </c>
      <c r="G120" s="211">
        <v>1.85</v>
      </c>
      <c r="H120" s="211">
        <f t="shared" si="20"/>
        <v>513.46</v>
      </c>
      <c r="I120" s="210">
        <v>277.55</v>
      </c>
      <c r="J120" s="211">
        <v>2.0699999999999998</v>
      </c>
      <c r="K120" s="211">
        <f t="shared" si="21"/>
        <v>574.52</v>
      </c>
      <c r="L120" s="210">
        <v>277.55</v>
      </c>
      <c r="M120" s="211">
        <v>1.95</v>
      </c>
      <c r="N120" s="212">
        <f t="shared" si="22"/>
        <v>541.22</v>
      </c>
      <c r="O120" s="175">
        <f t="shared" si="23"/>
        <v>1.9566666666666668</v>
      </c>
      <c r="P120" s="176">
        <f t="shared" si="24"/>
        <v>543.06666666666672</v>
      </c>
      <c r="Q120" s="213">
        <f t="shared" si="25"/>
        <v>1.7318132331695026E-4</v>
      </c>
      <c r="R120" s="214">
        <f t="shared" si="26"/>
        <v>0.99886937639772788</v>
      </c>
      <c r="S120" s="182" t="s">
        <v>394</v>
      </c>
    </row>
    <row r="121" spans="1:19" ht="30" x14ac:dyDescent="0.25">
      <c r="A121" s="209" t="s">
        <v>89</v>
      </c>
      <c r="B121" s="170" t="s">
        <v>319</v>
      </c>
      <c r="C121" s="170" t="s">
        <v>320</v>
      </c>
      <c r="D121" s="170" t="s">
        <v>90</v>
      </c>
      <c r="E121" s="170" t="s">
        <v>70</v>
      </c>
      <c r="F121" s="210">
        <v>1</v>
      </c>
      <c r="G121" s="211">
        <v>514.49</v>
      </c>
      <c r="H121" s="211">
        <f t="shared" si="20"/>
        <v>514.49</v>
      </c>
      <c r="I121" s="210">
        <v>1</v>
      </c>
      <c r="J121" s="211">
        <v>514.49</v>
      </c>
      <c r="K121" s="211">
        <f t="shared" si="21"/>
        <v>514.49</v>
      </c>
      <c r="L121" s="210">
        <v>1</v>
      </c>
      <c r="M121" s="211">
        <v>514.49</v>
      </c>
      <c r="N121" s="212">
        <f t="shared" si="22"/>
        <v>514.49</v>
      </c>
      <c r="O121" s="175">
        <f t="shared" si="23"/>
        <v>514.49</v>
      </c>
      <c r="P121" s="176">
        <f t="shared" si="24"/>
        <v>514.49</v>
      </c>
      <c r="Q121" s="213">
        <f t="shared" si="25"/>
        <v>1.6406836306163343E-4</v>
      </c>
      <c r="R121" s="214">
        <f t="shared" si="26"/>
        <v>0.99903344476078948</v>
      </c>
      <c r="S121" s="182" t="s">
        <v>394</v>
      </c>
    </row>
    <row r="122" spans="1:19" x14ac:dyDescent="0.25">
      <c r="A122" s="209" t="s">
        <v>272</v>
      </c>
      <c r="B122" s="170" t="s">
        <v>370</v>
      </c>
      <c r="C122" s="170" t="s">
        <v>302</v>
      </c>
      <c r="D122" s="170" t="s">
        <v>203</v>
      </c>
      <c r="E122" s="170" t="s">
        <v>76</v>
      </c>
      <c r="F122" s="210">
        <v>123.29</v>
      </c>
      <c r="G122" s="211">
        <v>3.4</v>
      </c>
      <c r="H122" s="211">
        <f t="shared" si="20"/>
        <v>419.18</v>
      </c>
      <c r="I122" s="210">
        <v>123.29</v>
      </c>
      <c r="J122" s="211">
        <v>3.4</v>
      </c>
      <c r="K122" s="211">
        <f t="shared" si="21"/>
        <v>419.18</v>
      </c>
      <c r="L122" s="210">
        <v>123.29</v>
      </c>
      <c r="M122" s="211">
        <v>3.4</v>
      </c>
      <c r="N122" s="212">
        <f t="shared" si="22"/>
        <v>419.18</v>
      </c>
      <c r="O122" s="175">
        <f t="shared" si="23"/>
        <v>3.4</v>
      </c>
      <c r="P122" s="176">
        <f t="shared" si="24"/>
        <v>419.18</v>
      </c>
      <c r="Q122" s="213">
        <f t="shared" si="25"/>
        <v>1.3367446680824798E-4</v>
      </c>
      <c r="R122" s="214">
        <f t="shared" si="26"/>
        <v>0.99916711922759771</v>
      </c>
      <c r="S122" s="182" t="s">
        <v>394</v>
      </c>
    </row>
    <row r="123" spans="1:19" x14ac:dyDescent="0.25">
      <c r="A123" s="209" t="s">
        <v>250</v>
      </c>
      <c r="B123" s="170" t="s">
        <v>370</v>
      </c>
      <c r="C123" s="170" t="s">
        <v>302</v>
      </c>
      <c r="D123" s="170" t="s">
        <v>203</v>
      </c>
      <c r="E123" s="170" t="s">
        <v>76</v>
      </c>
      <c r="F123" s="210">
        <v>121.92</v>
      </c>
      <c r="G123" s="211">
        <v>3.4</v>
      </c>
      <c r="H123" s="211">
        <f t="shared" si="20"/>
        <v>414.52</v>
      </c>
      <c r="I123" s="210">
        <v>121.92</v>
      </c>
      <c r="J123" s="211">
        <v>3.4</v>
      </c>
      <c r="K123" s="211">
        <f t="shared" si="21"/>
        <v>414.52</v>
      </c>
      <c r="L123" s="210">
        <v>121.92</v>
      </c>
      <c r="M123" s="211">
        <v>3.4</v>
      </c>
      <c r="N123" s="212">
        <f t="shared" si="22"/>
        <v>414.52</v>
      </c>
      <c r="O123" s="175">
        <f t="shared" si="23"/>
        <v>3.4</v>
      </c>
      <c r="P123" s="176">
        <f t="shared" si="24"/>
        <v>414.52</v>
      </c>
      <c r="Q123" s="213">
        <f t="shared" si="25"/>
        <v>1.3218841543335787E-4</v>
      </c>
      <c r="R123" s="214">
        <f t="shared" si="26"/>
        <v>0.9992993076430311</v>
      </c>
      <c r="S123" s="182" t="s">
        <v>394</v>
      </c>
    </row>
    <row r="124" spans="1:19" ht="75" x14ac:dyDescent="0.25">
      <c r="A124" s="209" t="s">
        <v>118</v>
      </c>
      <c r="B124" s="170" t="s">
        <v>333</v>
      </c>
      <c r="C124" s="170" t="s">
        <v>302</v>
      </c>
      <c r="D124" s="170" t="s">
        <v>119</v>
      </c>
      <c r="E124" s="170" t="s">
        <v>70</v>
      </c>
      <c r="F124" s="210">
        <v>1</v>
      </c>
      <c r="G124" s="211">
        <v>397.27</v>
      </c>
      <c r="H124" s="211">
        <f t="shared" si="20"/>
        <v>397.27</v>
      </c>
      <c r="I124" s="210">
        <v>1</v>
      </c>
      <c r="J124" s="211">
        <v>397.27</v>
      </c>
      <c r="K124" s="211">
        <f t="shared" si="21"/>
        <v>397.27</v>
      </c>
      <c r="L124" s="210">
        <v>1</v>
      </c>
      <c r="M124" s="211">
        <v>397.27</v>
      </c>
      <c r="N124" s="212">
        <f t="shared" si="22"/>
        <v>397.27</v>
      </c>
      <c r="O124" s="175">
        <f t="shared" si="23"/>
        <v>397.27</v>
      </c>
      <c r="P124" s="176">
        <f t="shared" si="24"/>
        <v>397.27</v>
      </c>
      <c r="Q124" s="213">
        <f t="shared" si="25"/>
        <v>1.2668747418510584E-4</v>
      </c>
      <c r="R124" s="214">
        <f t="shared" si="26"/>
        <v>0.99942599511721619</v>
      </c>
      <c r="S124" s="182" t="s">
        <v>394</v>
      </c>
    </row>
    <row r="125" spans="1:19" ht="45" x14ac:dyDescent="0.25">
      <c r="A125" s="209" t="s">
        <v>270</v>
      </c>
      <c r="B125" s="170" t="s">
        <v>368</v>
      </c>
      <c r="C125" s="170" t="s">
        <v>310</v>
      </c>
      <c r="D125" s="170" t="s">
        <v>198</v>
      </c>
      <c r="E125" s="170" t="s">
        <v>88</v>
      </c>
      <c r="F125" s="210">
        <v>246.58</v>
      </c>
      <c r="G125" s="211">
        <v>1.1599999999999999</v>
      </c>
      <c r="H125" s="211">
        <f t="shared" si="20"/>
        <v>286.02999999999997</v>
      </c>
      <c r="I125" s="210">
        <v>246.58</v>
      </c>
      <c r="J125" s="211">
        <v>1.98</v>
      </c>
      <c r="K125" s="211">
        <f t="shared" si="21"/>
        <v>488.22</v>
      </c>
      <c r="L125" s="210">
        <v>246.58</v>
      </c>
      <c r="M125" s="211">
        <v>1.22</v>
      </c>
      <c r="N125" s="212">
        <f t="shared" si="22"/>
        <v>300.82</v>
      </c>
      <c r="O125" s="175">
        <f t="shared" si="23"/>
        <v>1.4533333333333331</v>
      </c>
      <c r="P125" s="176">
        <f t="shared" si="24"/>
        <v>358.35666666666663</v>
      </c>
      <c r="Q125" s="213">
        <f t="shared" si="25"/>
        <v>1.1427820111610219E-4</v>
      </c>
      <c r="R125" s="214">
        <f t="shared" si="26"/>
        <v>0.99954027331833228</v>
      </c>
      <c r="S125" s="182" t="s">
        <v>394</v>
      </c>
    </row>
    <row r="126" spans="1:19" ht="45" x14ac:dyDescent="0.25">
      <c r="A126" s="209" t="s">
        <v>244</v>
      </c>
      <c r="B126" s="170" t="s">
        <v>364</v>
      </c>
      <c r="C126" s="170" t="s">
        <v>310</v>
      </c>
      <c r="D126" s="170" t="s">
        <v>189</v>
      </c>
      <c r="E126" s="170" t="s">
        <v>76</v>
      </c>
      <c r="F126" s="210">
        <v>47.06</v>
      </c>
      <c r="G126" s="211">
        <v>5.98</v>
      </c>
      <c r="H126" s="211">
        <f t="shared" si="20"/>
        <v>281.41000000000003</v>
      </c>
      <c r="I126" s="210">
        <v>47.06</v>
      </c>
      <c r="J126" s="211">
        <v>7.53</v>
      </c>
      <c r="K126" s="211">
        <f t="shared" si="21"/>
        <v>354.36</v>
      </c>
      <c r="L126" s="210">
        <v>47.06</v>
      </c>
      <c r="M126" s="211">
        <v>6.59</v>
      </c>
      <c r="N126" s="212">
        <f t="shared" si="22"/>
        <v>310.12</v>
      </c>
      <c r="O126" s="175">
        <f t="shared" si="23"/>
        <v>6.7</v>
      </c>
      <c r="P126" s="176">
        <f t="shared" si="24"/>
        <v>315.29666666666668</v>
      </c>
      <c r="Q126" s="213">
        <f t="shared" si="25"/>
        <v>1.0054657617988588E-4</v>
      </c>
      <c r="R126" s="214">
        <f t="shared" si="26"/>
        <v>0.99964081989451214</v>
      </c>
      <c r="S126" s="182" t="s">
        <v>394</v>
      </c>
    </row>
    <row r="127" spans="1:19" ht="45" x14ac:dyDescent="0.25">
      <c r="A127" s="209" t="s">
        <v>264</v>
      </c>
      <c r="B127" s="170" t="s">
        <v>363</v>
      </c>
      <c r="C127" s="170" t="s">
        <v>310</v>
      </c>
      <c r="D127" s="170" t="s">
        <v>187</v>
      </c>
      <c r="E127" s="170" t="s">
        <v>76</v>
      </c>
      <c r="F127" s="210">
        <v>123.29</v>
      </c>
      <c r="G127" s="211">
        <v>1.85</v>
      </c>
      <c r="H127" s="211">
        <f t="shared" si="20"/>
        <v>228.08</v>
      </c>
      <c r="I127" s="210">
        <v>123.29</v>
      </c>
      <c r="J127" s="211">
        <v>2.0699999999999998</v>
      </c>
      <c r="K127" s="211">
        <f t="shared" si="21"/>
        <v>255.21</v>
      </c>
      <c r="L127" s="210">
        <v>123.29</v>
      </c>
      <c r="M127" s="211">
        <v>1.95</v>
      </c>
      <c r="N127" s="212">
        <f t="shared" si="22"/>
        <v>240.41</v>
      </c>
      <c r="O127" s="175">
        <f t="shared" si="23"/>
        <v>1.9566666666666668</v>
      </c>
      <c r="P127" s="176">
        <f t="shared" si="24"/>
        <v>241.23333333333335</v>
      </c>
      <c r="Q127" s="213">
        <f t="shared" si="25"/>
        <v>7.6928138770241154E-5</v>
      </c>
      <c r="R127" s="214">
        <f t="shared" si="26"/>
        <v>0.99971774803328239</v>
      </c>
      <c r="S127" s="182" t="s">
        <v>394</v>
      </c>
    </row>
    <row r="128" spans="1:19" ht="30" x14ac:dyDescent="0.25">
      <c r="A128" s="209" t="s">
        <v>106</v>
      </c>
      <c r="B128" s="170" t="s">
        <v>327</v>
      </c>
      <c r="C128" s="170" t="s">
        <v>302</v>
      </c>
      <c r="D128" s="170" t="s">
        <v>107</v>
      </c>
      <c r="E128" s="170" t="s">
        <v>76</v>
      </c>
      <c r="F128" s="210">
        <v>100</v>
      </c>
      <c r="G128" s="211">
        <v>2.35</v>
      </c>
      <c r="H128" s="211">
        <f t="shared" si="20"/>
        <v>235</v>
      </c>
      <c r="I128" s="210">
        <v>100</v>
      </c>
      <c r="J128" s="211">
        <v>2.35</v>
      </c>
      <c r="K128" s="211">
        <f t="shared" si="21"/>
        <v>235</v>
      </c>
      <c r="L128" s="210">
        <v>100</v>
      </c>
      <c r="M128" s="211">
        <v>2.35</v>
      </c>
      <c r="N128" s="212">
        <f t="shared" si="22"/>
        <v>235</v>
      </c>
      <c r="O128" s="175">
        <f t="shared" si="23"/>
        <v>2.35</v>
      </c>
      <c r="P128" s="176">
        <f t="shared" si="24"/>
        <v>235</v>
      </c>
      <c r="Q128" s="213">
        <f t="shared" si="25"/>
        <v>7.4940359034157816E-5</v>
      </c>
      <c r="R128" s="214">
        <f t="shared" si="26"/>
        <v>0.9997926883923165</v>
      </c>
      <c r="S128" s="182" t="s">
        <v>394</v>
      </c>
    </row>
    <row r="129" spans="1:19" ht="45" x14ac:dyDescent="0.25">
      <c r="A129" s="209" t="s">
        <v>256</v>
      </c>
      <c r="B129" s="170" t="s">
        <v>344</v>
      </c>
      <c r="C129" s="170" t="s">
        <v>310</v>
      </c>
      <c r="D129" s="170" t="s">
        <v>147</v>
      </c>
      <c r="E129" s="170" t="s">
        <v>76</v>
      </c>
      <c r="F129" s="210">
        <v>123.29</v>
      </c>
      <c r="G129" s="211">
        <v>1.1399999999999999</v>
      </c>
      <c r="H129" s="211">
        <f t="shared" si="20"/>
        <v>140.55000000000001</v>
      </c>
      <c r="I129" s="210">
        <v>123.29</v>
      </c>
      <c r="J129" s="211">
        <v>1.32</v>
      </c>
      <c r="K129" s="211">
        <f t="shared" si="21"/>
        <v>162.74</v>
      </c>
      <c r="L129" s="210">
        <v>123.29</v>
      </c>
      <c r="M129" s="211">
        <v>1.2</v>
      </c>
      <c r="N129" s="212">
        <f t="shared" si="22"/>
        <v>147.94</v>
      </c>
      <c r="O129" s="175">
        <f t="shared" si="23"/>
        <v>1.22</v>
      </c>
      <c r="P129" s="176">
        <f t="shared" si="24"/>
        <v>150.41</v>
      </c>
      <c r="Q129" s="213">
        <f t="shared" si="25"/>
        <v>4.7965018733309269E-5</v>
      </c>
      <c r="R129" s="214">
        <f t="shared" si="26"/>
        <v>0.99984065341104977</v>
      </c>
      <c r="S129" s="182" t="s">
        <v>394</v>
      </c>
    </row>
    <row r="130" spans="1:19" ht="45" x14ac:dyDescent="0.25">
      <c r="A130" s="209" t="s">
        <v>234</v>
      </c>
      <c r="B130" s="170" t="s">
        <v>344</v>
      </c>
      <c r="C130" s="170" t="s">
        <v>310</v>
      </c>
      <c r="D130" s="170" t="s">
        <v>147</v>
      </c>
      <c r="E130" s="170" t="s">
        <v>76</v>
      </c>
      <c r="F130" s="210">
        <v>121.92</v>
      </c>
      <c r="G130" s="211">
        <v>1.1399999999999999</v>
      </c>
      <c r="H130" s="211">
        <f t="shared" si="20"/>
        <v>138.97999999999999</v>
      </c>
      <c r="I130" s="210">
        <v>121.92</v>
      </c>
      <c r="J130" s="211">
        <v>1.32</v>
      </c>
      <c r="K130" s="211">
        <f t="shared" si="21"/>
        <v>160.93</v>
      </c>
      <c r="L130" s="210">
        <v>121.92</v>
      </c>
      <c r="M130" s="211">
        <v>1.2</v>
      </c>
      <c r="N130" s="212">
        <f t="shared" si="22"/>
        <v>146.30000000000001</v>
      </c>
      <c r="O130" s="175">
        <f t="shared" si="23"/>
        <v>1.22</v>
      </c>
      <c r="P130" s="176">
        <f t="shared" si="24"/>
        <v>148.73666666666665</v>
      </c>
      <c r="Q130" s="213">
        <f t="shared" si="25"/>
        <v>4.7431400857633417E-5</v>
      </c>
      <c r="R130" s="214">
        <f t="shared" si="26"/>
        <v>0.99988808481190738</v>
      </c>
      <c r="S130" s="182" t="s">
        <v>394</v>
      </c>
    </row>
    <row r="131" spans="1:19" ht="45" x14ac:dyDescent="0.25">
      <c r="A131" s="209" t="s">
        <v>248</v>
      </c>
      <c r="B131" s="170" t="s">
        <v>368</v>
      </c>
      <c r="C131" s="170" t="s">
        <v>310</v>
      </c>
      <c r="D131" s="170" t="s">
        <v>198</v>
      </c>
      <c r="E131" s="170" t="s">
        <v>88</v>
      </c>
      <c r="F131" s="210">
        <v>94.12</v>
      </c>
      <c r="G131" s="211">
        <v>1.1599999999999999</v>
      </c>
      <c r="H131" s="211">
        <f t="shared" si="20"/>
        <v>109.17</v>
      </c>
      <c r="I131" s="210">
        <v>94.12</v>
      </c>
      <c r="J131" s="211">
        <v>1.98</v>
      </c>
      <c r="K131" s="211">
        <f t="shared" si="21"/>
        <v>186.35</v>
      </c>
      <c r="L131" s="210">
        <v>94.12</v>
      </c>
      <c r="M131" s="211">
        <v>1.22</v>
      </c>
      <c r="N131" s="212">
        <f t="shared" si="22"/>
        <v>114.82</v>
      </c>
      <c r="O131" s="175">
        <f t="shared" si="23"/>
        <v>1.4533333333333331</v>
      </c>
      <c r="P131" s="176">
        <f t="shared" si="24"/>
        <v>136.78</v>
      </c>
      <c r="Q131" s="213">
        <f t="shared" si="25"/>
        <v>4.3618477909328114E-5</v>
      </c>
      <c r="R131" s="214">
        <f t="shared" si="26"/>
        <v>0.99993170328981673</v>
      </c>
      <c r="S131" s="182" t="s">
        <v>394</v>
      </c>
    </row>
    <row r="132" spans="1:19" ht="45" x14ac:dyDescent="0.25">
      <c r="A132" s="209" t="s">
        <v>150</v>
      </c>
      <c r="B132" s="170" t="s">
        <v>346</v>
      </c>
      <c r="C132" s="170" t="s">
        <v>302</v>
      </c>
      <c r="D132" s="170" t="s">
        <v>151</v>
      </c>
      <c r="E132" s="170" t="s">
        <v>152</v>
      </c>
      <c r="F132" s="210">
        <v>271.32</v>
      </c>
      <c r="G132" s="211">
        <v>0.45</v>
      </c>
      <c r="H132" s="211">
        <f t="shared" si="20"/>
        <v>122.09</v>
      </c>
      <c r="I132" s="210">
        <v>271.32</v>
      </c>
      <c r="J132" s="211">
        <v>0.45</v>
      </c>
      <c r="K132" s="211">
        <f t="shared" si="21"/>
        <v>122.09</v>
      </c>
      <c r="L132" s="210">
        <v>271.32</v>
      </c>
      <c r="M132" s="211">
        <v>0.45</v>
      </c>
      <c r="N132" s="212">
        <f t="shared" si="22"/>
        <v>122.09</v>
      </c>
      <c r="O132" s="175">
        <f t="shared" si="23"/>
        <v>0.45</v>
      </c>
      <c r="P132" s="176">
        <f t="shared" si="24"/>
        <v>122.08999999999999</v>
      </c>
      <c r="Q132" s="213">
        <f t="shared" ref="Q132:Q133" si="27">P132/$P$135</f>
        <v>3.8933908231831182E-5</v>
      </c>
      <c r="R132" s="214">
        <f t="shared" si="26"/>
        <v>0.99997063719804857</v>
      </c>
      <c r="S132" s="182" t="s">
        <v>394</v>
      </c>
    </row>
    <row r="133" spans="1:19" ht="45.75" thickBot="1" x14ac:dyDescent="0.3">
      <c r="A133" s="215" t="s">
        <v>243</v>
      </c>
      <c r="B133" s="183" t="s">
        <v>363</v>
      </c>
      <c r="C133" s="183" t="s">
        <v>310</v>
      </c>
      <c r="D133" s="183" t="s">
        <v>187</v>
      </c>
      <c r="E133" s="183" t="s">
        <v>76</v>
      </c>
      <c r="F133" s="216">
        <v>47.06</v>
      </c>
      <c r="G133" s="217">
        <v>1.85</v>
      </c>
      <c r="H133" s="217">
        <f t="shared" si="20"/>
        <v>87.06</v>
      </c>
      <c r="I133" s="216">
        <v>47.06</v>
      </c>
      <c r="J133" s="217">
        <v>2.0699999999999998</v>
      </c>
      <c r="K133" s="217">
        <f t="shared" si="21"/>
        <v>97.41</v>
      </c>
      <c r="L133" s="216">
        <v>47.06</v>
      </c>
      <c r="M133" s="217">
        <v>1.95</v>
      </c>
      <c r="N133" s="218">
        <f t="shared" si="22"/>
        <v>91.76</v>
      </c>
      <c r="O133" s="178">
        <f t="shared" si="23"/>
        <v>1.9566666666666668</v>
      </c>
      <c r="P133" s="179">
        <f t="shared" si="24"/>
        <v>92.076666666666668</v>
      </c>
      <c r="Q133" s="219">
        <f t="shared" si="27"/>
        <v>2.936280195178073E-5</v>
      </c>
      <c r="R133" s="220">
        <f t="shared" ref="R133" si="28">R132+Q133</f>
        <v>1.0000000000000004</v>
      </c>
      <c r="S133" s="184" t="s">
        <v>394</v>
      </c>
    </row>
    <row r="134" spans="1:19" hidden="1" x14ac:dyDescent="0.25">
      <c r="A134" s="221"/>
      <c r="B134" s="221"/>
      <c r="C134" s="221"/>
      <c r="D134" s="221"/>
      <c r="E134" s="221"/>
      <c r="F134" s="222"/>
      <c r="G134" s="223">
        <f>SUM(G4,G5,G6,G7,G8,G9,G10,G11,G12,G13,G14,G15,G16,G17,G18,G19,G20,G21,G22,G23,G24,G25,G26,G27,G28,G29,G30,G31,G32,G33,G34,G35,G36,G37,G38,G39,G40,G41,G42,G43,G44,G45,G46,G47,G48,G49,G50,G51,G52,G53,G54,G55,G56,G57,G58,G59,G60,G61,G62,G63,G64,G65,G66,G67,G68,G69,G70,G71,G72,G73,G74,G75,G76,G77,G78,G79,G80,G81,G82,G83,G84,G85,G86,G87,G88,G89,G90,G91,G92,G93,G94,G95,G96,G97,G98,G99,G100,G101,G102,G103,G104,G105,G106,G107,G108,G109,G110,G111,G112,G113,G114,G115,G116,G117,G118,G119,G120,G121,G122,G123,G124,G125,G126,G127,G128,G129,G130,G131,G132,G133)</f>
        <v>133872.06</v>
      </c>
      <c r="H134" s="223">
        <f>SUM(H4,H5,H6,H7,H8,H9,H10,H11,H12,H13,H14,H15,H16,H17,H18,H19,H20,H21,H22,H23,H24,H25,H26,H27,H28,H29,H30,H31,H32,H33,H34,H35,H36,H37,H38,H39,H40,H41,H42,H43,H44,H45,H46,H47,H48,H49,H50,H51,H52,H53,H54,H55,H56,H57,H58,H59,H60,H61,H62,H63,H64,H65,H66,H67,H68,H69,H70,H71,H72,H73,H74,H75,H76,H77,H78,H79,H80,H81,H82,H83,H84,H85,H86,H87,H88,H89,H90,H91,H92,H93,H94,H95,H96,H97,H98,H99,H100,H101,H102,H103,H104,H105,H106,H107,H108,H109,H110,H111,H112,H113,H114,H115,H116,H117,H118,H119,H120,H121,H122,H123,H124,H125,H126,H127,H128,H129,H130,H131,H132,H133)</f>
        <v>2927122.11</v>
      </c>
      <c r="J134" s="223">
        <f>SUM(J4,J5,J6,J7,J8,J9,J10,J11,J12,J13,J14,J15,J16,J17,J18,J19,J20,J21,J22,J23,J24,J25,J26,J27,J28,J29,J30,J31,J32,J33,J34,J35,J36,J37,J38,J39,J40,J41,J42,J43,J44,J45,J46,J47,J48,J49,J50,J51,J52,J53,J54,J55,J56,J57,J58,J59,J60,J61,J62,J63,J64,J65,J66,J67,J68,J69,J70,J71,J72,J73,J74,J75,J76,J77,J78,J79,J80,J81,J82,J83,J84,J85,J86,J87,J88,J89,J90,J91,J92,J93,J94,J95,J96,J97,J98,J99,J100,J101,J102,J103,J104,J105,J106,J107,J108,J109,J110,J111,J112,J113,J114,J115,J116,J117,J118,J119,J120,J121,J122,J123,J124,J125,J126,J127,J128,J129,J130,J131,J132,J133)</f>
        <v>137904.93000000002</v>
      </c>
      <c r="K134" s="223">
        <f>SUM(K4,K5,K6,K7,K8,K9,K10,K11,K12,K13,K14,K15,K16,K17,K18,K19,K20,K21,K22,K23,K24,K25,K26,K27,K28,K29,K30,K31,K32,K33,K34,K35,K36,K37,K38,K39,K40,K41,K42,K43,K44,K45,K46,K47,K48,K49,K50,K51,K52,K53,K54,K55,K56,K57,K58,K59,K60,K61,K62,K63,K64,K65,K66,K67,K68,K69,K70,K71,K72,K73,K74,K75,K76,K77,K78,K79,K80,K81,K82,K83,K84,K85,K86,K87,K88,K89,K90,K91,K92,K93,K94,K95,K96,K97,K98,K99,K100,K101,K102,K103,K104,K105,K106,K107,K108,K109,K110,K111,K112,K113,K114,K115,K116,K117,K118,K119,K120,K121,K122,K123,K124,K125,K126,K127,K128,K129,K130,K131,K132,K133)</f>
        <v>3381348.9700000007</v>
      </c>
      <c r="M134" s="223">
        <f>SUM(M4,M5,M6,M7,M8,M9,M10,M11,M12,M13,M14,M15,M16,M17,M18,M19,M20,M21,M22,M23,M24,M25,M26,M27,M28,M29,M30,M31,M32,M33,M34,M35,M36,M37,M38,M39,M40,M41,M42,M43,M44,M45,M46,M47,M48,M49,M50,M51,M52,M53,M54,M55,M56,M57,M58,M59,M60,M61,M62,M63,M64,M65,M66,M67,M68,M69,M70,M71,M72,M73,M74,M75,M76,M77,M78,M79,M80,M81,M82,M83,M84,M85,M86,M87,M88,M89,M90,M91,M92,M93,M94,M95,M96,M97,M98,M99,M100,M101,M102,M103,M104,M105,M106,M107,M108,M109,M110,M111,M112,M113,M114,M115,M116,M117,M118,M119,M120,M121,M122,M123,M124,M125,M126,M127,M128,M129,M130,M131,M132,M133)</f>
        <v>134594.99000000008</v>
      </c>
      <c r="N134" s="223">
        <f>SUM(N4,N5,N6,N7,N8,N9,N10,N11,N12,N13,N14,N15,N16,N17,N18,N19,N20,N21,N22,N23,N24,N25,N26,N27,N28,N29,N30,N31,N32,N33,N34,N35,N36,N37,N38,N39,N40,N41,N42,N43,N44,N45,N46,N47,N48,N49,N50,N51,N52,N53,N54,N55,N56,N57,N58,N59,N60,N61,N62,N63,N64,N65,N66,N67,N68,N69,N70,N71,N72,N73,N74,N75,N76,N77,N78,N79,N80,N81,N82,N83,N84,N85,N86,N87,N88,N89,N90,N91,N92,N93,N94,N95,N96,N97,N98,N99,N100,N101,N102,N103,N104,N105,N106,N107,N108,N109,N110,N111,N112,N113,N114,N115,N116,N117,N118,N119,N120,N121,N122,N123,N124,N125,N126,N127,N128,N129,N130,N131,N132,N133)</f>
        <v>3099009.8699999987</v>
      </c>
      <c r="O134" s="166"/>
      <c r="P134" s="167"/>
    </row>
    <row r="135" spans="1:19" x14ac:dyDescent="0.25">
      <c r="F135" s="222"/>
      <c r="G135" s="225" t="s">
        <v>391</v>
      </c>
      <c r="H135" s="226">
        <v>2927122.11</v>
      </c>
      <c r="J135" s="225" t="s">
        <v>391</v>
      </c>
      <c r="K135" s="226">
        <v>3381348.97</v>
      </c>
      <c r="M135" s="225" t="s">
        <v>391</v>
      </c>
      <c r="N135" s="226">
        <v>3099009.87</v>
      </c>
      <c r="O135" s="227" t="s">
        <v>391</v>
      </c>
      <c r="P135" s="228">
        <f>AVERAGE(H135,K135,N135)</f>
        <v>3135826.9833333329</v>
      </c>
    </row>
    <row r="136" spans="1:19" ht="15" customHeight="1" x14ac:dyDescent="0.25">
      <c r="F136" s="222"/>
      <c r="G136" s="225" t="s">
        <v>392</v>
      </c>
      <c r="H136" s="226">
        <v>825448.43</v>
      </c>
      <c r="J136" s="225" t="s">
        <v>392</v>
      </c>
      <c r="K136" s="226">
        <v>953540.4</v>
      </c>
      <c r="M136" s="225" t="s">
        <v>392</v>
      </c>
      <c r="N136" s="226">
        <v>873920.78</v>
      </c>
      <c r="O136" s="227" t="s">
        <v>392</v>
      </c>
      <c r="P136" s="228">
        <f>AVERAGE(H136,K136,N136)</f>
        <v>884303.20333333348</v>
      </c>
      <c r="Q136" s="103"/>
    </row>
    <row r="137" spans="1:19" ht="15.75" thickBot="1" x14ac:dyDescent="0.3">
      <c r="F137" s="222"/>
      <c r="G137" s="225" t="s">
        <v>393</v>
      </c>
      <c r="H137" s="226">
        <v>3752570.54</v>
      </c>
      <c r="J137" s="225" t="s">
        <v>393</v>
      </c>
      <c r="K137" s="226">
        <v>4334889.37</v>
      </c>
      <c r="M137" s="225" t="s">
        <v>393</v>
      </c>
      <c r="N137" s="226">
        <v>3972930.65</v>
      </c>
      <c r="O137" s="229" t="s">
        <v>393</v>
      </c>
      <c r="P137" s="230">
        <f>SUM(P135,P136)</f>
        <v>4020130.1866666665</v>
      </c>
    </row>
    <row r="138" spans="1:19" x14ac:dyDescent="0.25">
      <c r="F138" s="222"/>
      <c r="G138" s="223"/>
      <c r="H138" s="223"/>
    </row>
  </sheetData>
  <mergeCells count="7">
    <mergeCell ref="A1:E2"/>
    <mergeCell ref="G1:N1"/>
    <mergeCell ref="O1:P1"/>
    <mergeCell ref="F2:H2"/>
    <mergeCell ref="I2:K2"/>
    <mergeCell ref="L2:N2"/>
    <mergeCell ref="O2:P2"/>
  </mergeCells>
  <pageMargins left="0.51181102362204722" right="0.51181102362204722" top="0.78740157480314965" bottom="0.78740157480314965" header="0.31496062992125984" footer="0.31496062992125984"/>
  <pageSetup paperSize="9" scale="4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CE664-EEB6-4044-8899-CC1647D4411F}">
  <dimension ref="A1:O77"/>
  <sheetViews>
    <sheetView showGridLines="0" view="pageBreakPreview" zoomScale="60" zoomScaleNormal="100" workbookViewId="0">
      <pane ySplit="3" topLeftCell="A18" activePane="bottomLeft" state="frozen"/>
      <selection pane="bottomLeft" activeCell="L16" sqref="L16"/>
    </sheetView>
  </sheetViews>
  <sheetFormatPr defaultRowHeight="15" x14ac:dyDescent="0.25"/>
  <cols>
    <col min="1" max="2" width="12.85546875" customWidth="1"/>
    <col min="3" max="3" width="28.85546875" customWidth="1"/>
    <col min="5" max="5" width="9.140625" customWidth="1"/>
    <col min="6" max="6" width="12.85546875" customWidth="1"/>
    <col min="7" max="7" width="18" customWidth="1"/>
    <col min="8" max="8" width="13.5703125" customWidth="1"/>
    <col min="9" max="9" width="12.42578125" customWidth="1"/>
    <col min="10" max="10" width="17.140625" customWidth="1"/>
    <col min="11" max="11" width="13.7109375" customWidth="1"/>
    <col min="12" max="12" width="18.42578125" customWidth="1"/>
    <col min="13" max="13" width="16" customWidth="1"/>
    <col min="14" max="14" width="17.140625" customWidth="1"/>
    <col min="15" max="15" width="23.42578125" customWidth="1"/>
    <col min="16" max="16" width="15.7109375" customWidth="1"/>
    <col min="17" max="17" width="16.42578125" customWidth="1"/>
  </cols>
  <sheetData>
    <row r="1" spans="1:15" ht="24" thickBot="1" x14ac:dyDescent="0.3">
      <c r="A1" s="37"/>
      <c r="B1" s="37"/>
      <c r="C1" s="37"/>
      <c r="D1" s="346" t="s">
        <v>300</v>
      </c>
      <c r="E1" s="347"/>
      <c r="F1" s="347"/>
      <c r="G1" s="347"/>
      <c r="H1" s="347"/>
      <c r="I1" s="347"/>
      <c r="J1" s="347"/>
      <c r="K1" s="347"/>
      <c r="L1" s="347"/>
      <c r="M1" s="348"/>
      <c r="N1" s="344" t="s">
        <v>38</v>
      </c>
      <c r="O1" s="344"/>
    </row>
    <row r="2" spans="1:15" ht="35.25" customHeight="1" thickBot="1" x14ac:dyDescent="0.3">
      <c r="A2" s="38"/>
      <c r="B2" s="50"/>
      <c r="C2" s="40"/>
      <c r="D2" s="341" t="s">
        <v>299</v>
      </c>
      <c r="E2" s="342"/>
      <c r="F2" s="342"/>
      <c r="G2" s="343"/>
      <c r="H2" s="342" t="s">
        <v>44</v>
      </c>
      <c r="I2" s="342"/>
      <c r="J2" s="343"/>
      <c r="K2" s="342" t="s">
        <v>42</v>
      </c>
      <c r="L2" s="342"/>
      <c r="M2" s="345"/>
      <c r="N2" s="349" t="s">
        <v>3</v>
      </c>
      <c r="O2" s="350"/>
    </row>
    <row r="3" spans="1:15" ht="16.5" thickBot="1" x14ac:dyDescent="0.3">
      <c r="A3" s="27" t="s">
        <v>5</v>
      </c>
      <c r="B3" s="27"/>
      <c r="C3" s="27" t="s">
        <v>45</v>
      </c>
      <c r="D3" s="27" t="s">
        <v>46</v>
      </c>
      <c r="E3" s="28" t="s">
        <v>47</v>
      </c>
      <c r="F3" s="29" t="s">
        <v>48</v>
      </c>
      <c r="G3" s="29" t="s">
        <v>49</v>
      </c>
      <c r="H3" s="28" t="s">
        <v>47</v>
      </c>
      <c r="I3" s="29" t="s">
        <v>48</v>
      </c>
      <c r="J3" s="29" t="s">
        <v>49</v>
      </c>
      <c r="K3" s="28" t="s">
        <v>47</v>
      </c>
      <c r="L3" s="29" t="s">
        <v>48</v>
      </c>
      <c r="M3" s="29" t="s">
        <v>49</v>
      </c>
      <c r="N3" s="21" t="s">
        <v>7</v>
      </c>
      <c r="O3" s="21" t="s">
        <v>1</v>
      </c>
    </row>
    <row r="4" spans="1:15" ht="16.5" thickBot="1" x14ac:dyDescent="0.3">
      <c r="A4" s="30" t="s">
        <v>71</v>
      </c>
      <c r="B4" s="31" t="s">
        <v>309</v>
      </c>
      <c r="C4" s="32" t="s">
        <v>72</v>
      </c>
      <c r="D4" s="31" t="s">
        <v>73</v>
      </c>
      <c r="E4" s="33">
        <v>8</v>
      </c>
      <c r="F4" s="34">
        <v>750</v>
      </c>
      <c r="G4" s="34">
        <f t="shared" ref="G4:G30" si="0">TRUNC(E4*F4,2)</f>
        <v>6000</v>
      </c>
      <c r="H4" s="33">
        <v>8</v>
      </c>
      <c r="I4" s="34">
        <v>840.2</v>
      </c>
      <c r="J4" s="34">
        <f t="shared" ref="J4:J67" si="1">TRUNC(H4*I4,2)</f>
        <v>6721.6</v>
      </c>
      <c r="K4" s="33">
        <v>8</v>
      </c>
      <c r="L4" s="34">
        <v>680</v>
      </c>
      <c r="M4" s="34">
        <f t="shared" ref="M4:M67" si="2">TRUNC(K4*L4,2)</f>
        <v>5440</v>
      </c>
      <c r="N4" s="35">
        <f>AVERAGE(F4,I4,L4)</f>
        <v>756.73333333333323</v>
      </c>
      <c r="O4" s="36">
        <f>AVERAGE(G4,J4,M4)</f>
        <v>6053.8666666666659</v>
      </c>
    </row>
    <row r="5" spans="1:15" ht="183.75" customHeight="1" thickBot="1" x14ac:dyDescent="0.3">
      <c r="A5" s="30" t="s">
        <v>83</v>
      </c>
      <c r="B5" s="31" t="s">
        <v>317</v>
      </c>
      <c r="C5" s="32" t="s">
        <v>84</v>
      </c>
      <c r="D5" s="31" t="s">
        <v>85</v>
      </c>
      <c r="E5" s="33">
        <v>8</v>
      </c>
      <c r="F5" s="34">
        <v>13700</v>
      </c>
      <c r="G5" s="34">
        <f t="shared" si="0"/>
        <v>109600</v>
      </c>
      <c r="H5" s="33">
        <v>8</v>
      </c>
      <c r="I5" s="34">
        <v>14300</v>
      </c>
      <c r="J5" s="34">
        <f t="shared" si="1"/>
        <v>114400</v>
      </c>
      <c r="K5" s="33">
        <v>8</v>
      </c>
      <c r="L5" s="34">
        <v>14000</v>
      </c>
      <c r="M5" s="34">
        <f t="shared" si="2"/>
        <v>112000</v>
      </c>
      <c r="N5" s="35">
        <f t="shared" ref="N5:N36" si="3">AVERAGE(F5,I5,L5)</f>
        <v>14000</v>
      </c>
      <c r="O5" s="36">
        <f t="shared" ref="O5:O68" si="4">AVERAGE(G5,J5,M5)</f>
        <v>112000</v>
      </c>
    </row>
    <row r="6" spans="1:15" ht="39" thickBot="1" x14ac:dyDescent="0.3">
      <c r="A6" s="30" t="s">
        <v>86</v>
      </c>
      <c r="B6" s="31" t="s">
        <v>318</v>
      </c>
      <c r="C6" s="32" t="s">
        <v>87</v>
      </c>
      <c r="D6" s="31" t="s">
        <v>88</v>
      </c>
      <c r="E6" s="33">
        <v>36</v>
      </c>
      <c r="F6" s="34">
        <v>650</v>
      </c>
      <c r="G6" s="34">
        <f t="shared" si="0"/>
        <v>23400</v>
      </c>
      <c r="H6" s="33">
        <v>36</v>
      </c>
      <c r="I6" s="34">
        <v>950.5</v>
      </c>
      <c r="J6" s="34">
        <f t="shared" si="1"/>
        <v>34218</v>
      </c>
      <c r="K6" s="33">
        <v>36</v>
      </c>
      <c r="L6" s="34">
        <v>600</v>
      </c>
      <c r="M6" s="34">
        <f t="shared" si="2"/>
        <v>21600</v>
      </c>
      <c r="N6" s="35">
        <f t="shared" si="3"/>
        <v>733.5</v>
      </c>
      <c r="O6" s="36">
        <f t="shared" si="4"/>
        <v>26406</v>
      </c>
    </row>
    <row r="7" spans="1:15" ht="39" thickBot="1" x14ac:dyDescent="0.3">
      <c r="A7" s="30" t="s">
        <v>95</v>
      </c>
      <c r="B7" s="31" t="s">
        <v>323</v>
      </c>
      <c r="C7" s="32" t="s">
        <v>96</v>
      </c>
      <c r="D7" s="31" t="s">
        <v>97</v>
      </c>
      <c r="E7" s="33">
        <v>1</v>
      </c>
      <c r="F7" s="34">
        <v>5700</v>
      </c>
      <c r="G7" s="34">
        <f t="shared" si="0"/>
        <v>5700</v>
      </c>
      <c r="H7" s="33">
        <v>1</v>
      </c>
      <c r="I7" s="34">
        <v>6800</v>
      </c>
      <c r="J7" s="34">
        <f t="shared" si="1"/>
        <v>6800</v>
      </c>
      <c r="K7" s="33">
        <v>1</v>
      </c>
      <c r="L7" s="34">
        <v>5500</v>
      </c>
      <c r="M7" s="39">
        <f t="shared" si="2"/>
        <v>5500</v>
      </c>
      <c r="N7" s="35">
        <f t="shared" si="3"/>
        <v>6000</v>
      </c>
      <c r="O7" s="36">
        <f t="shared" si="4"/>
        <v>6000</v>
      </c>
    </row>
    <row r="8" spans="1:15" ht="51.75" thickBot="1" x14ac:dyDescent="0.3">
      <c r="A8" s="30" t="s">
        <v>108</v>
      </c>
      <c r="B8" s="31" t="s">
        <v>328</v>
      </c>
      <c r="C8" s="32" t="s">
        <v>109</v>
      </c>
      <c r="D8" s="31" t="s">
        <v>76</v>
      </c>
      <c r="E8" s="33">
        <v>408.72</v>
      </c>
      <c r="F8" s="34">
        <v>15.2</v>
      </c>
      <c r="G8" s="34">
        <f t="shared" si="0"/>
        <v>6212.54</v>
      </c>
      <c r="H8" s="33">
        <v>408.72</v>
      </c>
      <c r="I8" s="34">
        <v>22.35</v>
      </c>
      <c r="J8" s="34">
        <f t="shared" si="1"/>
        <v>9134.89</v>
      </c>
      <c r="K8" s="33">
        <v>408.72</v>
      </c>
      <c r="L8" s="34">
        <v>17.52</v>
      </c>
      <c r="M8" s="34">
        <f t="shared" si="2"/>
        <v>7160.77</v>
      </c>
      <c r="N8" s="35">
        <f t="shared" si="3"/>
        <v>18.356666666666666</v>
      </c>
      <c r="O8" s="36">
        <f t="shared" si="4"/>
        <v>7502.7333333333336</v>
      </c>
    </row>
    <row r="9" spans="1:15" ht="39" thickBot="1" x14ac:dyDescent="0.3">
      <c r="A9" s="30" t="s">
        <v>122</v>
      </c>
      <c r="B9" s="31" t="s">
        <v>335</v>
      </c>
      <c r="C9" s="32" t="s">
        <v>123</v>
      </c>
      <c r="D9" s="31" t="s">
        <v>97</v>
      </c>
      <c r="E9" s="33">
        <v>1</v>
      </c>
      <c r="F9" s="34">
        <v>600</v>
      </c>
      <c r="G9" s="34">
        <f t="shared" si="0"/>
        <v>600</v>
      </c>
      <c r="H9" s="33">
        <v>1</v>
      </c>
      <c r="I9" s="34">
        <v>800</v>
      </c>
      <c r="J9" s="34">
        <f t="shared" si="1"/>
        <v>800</v>
      </c>
      <c r="K9" s="33">
        <v>1</v>
      </c>
      <c r="L9" s="34">
        <v>810</v>
      </c>
      <c r="M9" s="34">
        <f t="shared" si="2"/>
        <v>810</v>
      </c>
      <c r="N9" s="35">
        <f t="shared" si="3"/>
        <v>736.66666666666663</v>
      </c>
      <c r="O9" s="36">
        <f t="shared" si="4"/>
        <v>736.66666666666663</v>
      </c>
    </row>
    <row r="10" spans="1:15" ht="39" thickBot="1" x14ac:dyDescent="0.3">
      <c r="A10" s="30" t="s">
        <v>124</v>
      </c>
      <c r="B10" s="31" t="s">
        <v>336</v>
      </c>
      <c r="C10" s="32" t="s">
        <v>125</v>
      </c>
      <c r="D10" s="31" t="s">
        <v>97</v>
      </c>
      <c r="E10" s="33">
        <v>1</v>
      </c>
      <c r="F10" s="34">
        <v>640.20000000000005</v>
      </c>
      <c r="G10" s="34">
        <f t="shared" si="0"/>
        <v>640.20000000000005</v>
      </c>
      <c r="H10" s="33">
        <v>1</v>
      </c>
      <c r="I10" s="34">
        <v>700</v>
      </c>
      <c r="J10" s="34">
        <f t="shared" si="1"/>
        <v>700</v>
      </c>
      <c r="K10" s="33">
        <v>1</v>
      </c>
      <c r="L10" s="34">
        <v>628.20000000000005</v>
      </c>
      <c r="M10" s="34">
        <f t="shared" si="2"/>
        <v>628.20000000000005</v>
      </c>
      <c r="N10" s="35">
        <f t="shared" si="3"/>
        <v>656.13333333333333</v>
      </c>
      <c r="O10" s="36">
        <f t="shared" si="4"/>
        <v>656.13333333333333</v>
      </c>
    </row>
    <row r="11" spans="1:15" ht="39" thickBot="1" x14ac:dyDescent="0.3">
      <c r="A11" s="30" t="s">
        <v>126</v>
      </c>
      <c r="B11" s="31" t="s">
        <v>337</v>
      </c>
      <c r="C11" s="32" t="s">
        <v>127</v>
      </c>
      <c r="D11" s="31" t="s">
        <v>97</v>
      </c>
      <c r="E11" s="33">
        <v>101</v>
      </c>
      <c r="F11" s="34">
        <v>102.3</v>
      </c>
      <c r="G11" s="34">
        <f t="shared" si="0"/>
        <v>10332.299999999999</v>
      </c>
      <c r="H11" s="33">
        <v>101</v>
      </c>
      <c r="I11" s="34">
        <v>258.27999999999997</v>
      </c>
      <c r="J11" s="34">
        <f t="shared" si="1"/>
        <v>26086.28</v>
      </c>
      <c r="K11" s="33">
        <v>101</v>
      </c>
      <c r="L11" s="34">
        <v>160.38</v>
      </c>
      <c r="M11" s="34">
        <f t="shared" si="2"/>
        <v>16198.38</v>
      </c>
      <c r="N11" s="35">
        <f t="shared" si="3"/>
        <v>173.65333333333334</v>
      </c>
      <c r="O11" s="36">
        <f t="shared" si="4"/>
        <v>17538.986666666668</v>
      </c>
    </row>
    <row r="12" spans="1:15" ht="39" thickBot="1" x14ac:dyDescent="0.3">
      <c r="A12" s="30" t="s">
        <v>144</v>
      </c>
      <c r="B12" s="31" t="s">
        <v>343</v>
      </c>
      <c r="C12" s="32" t="s">
        <v>145</v>
      </c>
      <c r="D12" s="31" t="s">
        <v>76</v>
      </c>
      <c r="E12" s="33">
        <v>506.01</v>
      </c>
      <c r="F12" s="34">
        <v>4.2300000000000004</v>
      </c>
      <c r="G12" s="34">
        <f t="shared" si="0"/>
        <v>2140.42</v>
      </c>
      <c r="H12" s="33">
        <v>506.01</v>
      </c>
      <c r="I12" s="34">
        <v>6.98</v>
      </c>
      <c r="J12" s="34">
        <f t="shared" si="1"/>
        <v>3531.94</v>
      </c>
      <c r="K12" s="33">
        <v>506.01</v>
      </c>
      <c r="L12" s="34">
        <v>5.3</v>
      </c>
      <c r="M12" s="34">
        <f t="shared" si="2"/>
        <v>2681.85</v>
      </c>
      <c r="N12" s="35">
        <f t="shared" si="3"/>
        <v>5.5033333333333339</v>
      </c>
      <c r="O12" s="36">
        <f t="shared" si="4"/>
        <v>2784.7366666666671</v>
      </c>
    </row>
    <row r="13" spans="1:15" ht="39" thickBot="1" x14ac:dyDescent="0.3">
      <c r="A13" s="30" t="s">
        <v>146</v>
      </c>
      <c r="B13" s="31" t="s">
        <v>344</v>
      </c>
      <c r="C13" s="32" t="s">
        <v>147</v>
      </c>
      <c r="D13" s="31" t="s">
        <v>76</v>
      </c>
      <c r="E13" s="33">
        <v>506.01</v>
      </c>
      <c r="F13" s="34">
        <v>1.1399999999999999</v>
      </c>
      <c r="G13" s="34">
        <f t="shared" si="0"/>
        <v>576.85</v>
      </c>
      <c r="H13" s="33">
        <v>506.01</v>
      </c>
      <c r="I13" s="34">
        <v>1.32</v>
      </c>
      <c r="J13" s="34">
        <f t="shared" si="1"/>
        <v>667.93</v>
      </c>
      <c r="K13" s="33">
        <v>506.01</v>
      </c>
      <c r="L13" s="34">
        <v>1.2</v>
      </c>
      <c r="M13" s="34">
        <f t="shared" si="2"/>
        <v>607.21</v>
      </c>
      <c r="N13" s="35">
        <f t="shared" si="3"/>
        <v>1.22</v>
      </c>
      <c r="O13" s="36">
        <f t="shared" si="4"/>
        <v>617.33000000000004</v>
      </c>
    </row>
    <row r="14" spans="1:15" ht="39" thickBot="1" x14ac:dyDescent="0.3">
      <c r="A14" s="30" t="s">
        <v>148</v>
      </c>
      <c r="B14" s="31" t="s">
        <v>345</v>
      </c>
      <c r="C14" s="32" t="s">
        <v>149</v>
      </c>
      <c r="D14" s="31" t="s">
        <v>76</v>
      </c>
      <c r="E14" s="33">
        <v>543.78</v>
      </c>
      <c r="F14" s="34">
        <v>4.2300000000000004</v>
      </c>
      <c r="G14" s="34">
        <f t="shared" si="0"/>
        <v>2300.1799999999998</v>
      </c>
      <c r="H14" s="33">
        <v>543.78</v>
      </c>
      <c r="I14" s="34">
        <v>6.98</v>
      </c>
      <c r="J14" s="34">
        <f t="shared" si="1"/>
        <v>3795.58</v>
      </c>
      <c r="K14" s="33">
        <v>543.78</v>
      </c>
      <c r="L14" s="34">
        <v>5.3</v>
      </c>
      <c r="M14" s="34">
        <f t="shared" si="2"/>
        <v>2882.03</v>
      </c>
      <c r="N14" s="35">
        <f t="shared" si="3"/>
        <v>5.5033333333333339</v>
      </c>
      <c r="O14" s="36">
        <f t="shared" si="4"/>
        <v>2992.5966666666668</v>
      </c>
    </row>
    <row r="15" spans="1:15" ht="39" thickBot="1" x14ac:dyDescent="0.3">
      <c r="A15" s="30" t="s">
        <v>153</v>
      </c>
      <c r="B15" s="31" t="s">
        <v>347</v>
      </c>
      <c r="C15" s="32" t="s">
        <v>154</v>
      </c>
      <c r="D15" s="31" t="s">
        <v>88</v>
      </c>
      <c r="E15" s="33">
        <v>358.97</v>
      </c>
      <c r="F15" s="34">
        <v>13.2</v>
      </c>
      <c r="G15" s="34">
        <f t="shared" si="0"/>
        <v>4738.3999999999996</v>
      </c>
      <c r="H15" s="33">
        <v>358.97</v>
      </c>
      <c r="I15" s="34">
        <v>22.05</v>
      </c>
      <c r="J15" s="34">
        <f t="shared" si="1"/>
        <v>7915.28</v>
      </c>
      <c r="K15" s="33">
        <v>358.97</v>
      </c>
      <c r="L15" s="34">
        <v>15.3</v>
      </c>
      <c r="M15" s="34">
        <f t="shared" si="2"/>
        <v>5492.24</v>
      </c>
      <c r="N15" s="35">
        <f t="shared" si="3"/>
        <v>16.849999999999998</v>
      </c>
      <c r="O15" s="36">
        <f t="shared" si="4"/>
        <v>6048.6399999999994</v>
      </c>
    </row>
    <row r="16" spans="1:15" ht="51.75" thickBot="1" x14ac:dyDescent="0.3">
      <c r="A16" s="30" t="s">
        <v>157</v>
      </c>
      <c r="B16" s="31" t="s">
        <v>349</v>
      </c>
      <c r="C16" s="32" t="s">
        <v>158</v>
      </c>
      <c r="D16" s="31" t="s">
        <v>88</v>
      </c>
      <c r="E16" s="33">
        <v>306.75</v>
      </c>
      <c r="F16" s="34">
        <v>19.2</v>
      </c>
      <c r="G16" s="34">
        <f t="shared" si="0"/>
        <v>5889.6</v>
      </c>
      <c r="H16" s="33">
        <v>306.75</v>
      </c>
      <c r="I16" s="34">
        <v>31</v>
      </c>
      <c r="J16" s="34">
        <f t="shared" si="1"/>
        <v>9509.25</v>
      </c>
      <c r="K16" s="33">
        <v>306.75</v>
      </c>
      <c r="L16" s="34">
        <v>27.2</v>
      </c>
      <c r="M16" s="34">
        <f t="shared" si="2"/>
        <v>8343.6</v>
      </c>
      <c r="N16" s="35">
        <f t="shared" si="3"/>
        <v>25.8</v>
      </c>
      <c r="O16" s="36">
        <f t="shared" si="4"/>
        <v>7914.1500000000005</v>
      </c>
    </row>
    <row r="17" spans="1:15" ht="51.75" thickBot="1" x14ac:dyDescent="0.3">
      <c r="A17" s="30" t="s">
        <v>159</v>
      </c>
      <c r="B17" s="31" t="s">
        <v>350</v>
      </c>
      <c r="C17" s="32" t="s">
        <v>160</v>
      </c>
      <c r="D17" s="31" t="s">
        <v>97</v>
      </c>
      <c r="E17" s="33">
        <v>18</v>
      </c>
      <c r="F17" s="34">
        <v>89.75</v>
      </c>
      <c r="G17" s="34">
        <f t="shared" si="0"/>
        <v>1615.5</v>
      </c>
      <c r="H17" s="33">
        <v>18</v>
      </c>
      <c r="I17" s="34">
        <v>159.30000000000001</v>
      </c>
      <c r="J17" s="34">
        <f t="shared" si="1"/>
        <v>2867.4</v>
      </c>
      <c r="K17" s="33">
        <v>18</v>
      </c>
      <c r="L17" s="34">
        <v>108.24</v>
      </c>
      <c r="M17" s="34">
        <f t="shared" si="2"/>
        <v>1948.32</v>
      </c>
      <c r="N17" s="35">
        <f t="shared" si="3"/>
        <v>119.09666666666668</v>
      </c>
      <c r="O17" s="36">
        <f t="shared" si="4"/>
        <v>2143.7399999999998</v>
      </c>
    </row>
    <row r="18" spans="1:15" ht="90" thickBot="1" x14ac:dyDescent="0.3">
      <c r="A18" s="30" t="s">
        <v>163</v>
      </c>
      <c r="B18" s="31" t="s">
        <v>352</v>
      </c>
      <c r="C18" s="32" t="s">
        <v>164</v>
      </c>
      <c r="D18" s="31" t="s">
        <v>97</v>
      </c>
      <c r="E18" s="33">
        <v>18</v>
      </c>
      <c r="F18" s="34">
        <v>235.5</v>
      </c>
      <c r="G18" s="34">
        <f t="shared" si="0"/>
        <v>4239</v>
      </c>
      <c r="H18" s="33">
        <v>18</v>
      </c>
      <c r="I18" s="34">
        <v>325</v>
      </c>
      <c r="J18" s="34">
        <f t="shared" si="1"/>
        <v>5850</v>
      </c>
      <c r="K18" s="33">
        <v>18</v>
      </c>
      <c r="L18" s="34">
        <v>296</v>
      </c>
      <c r="M18" s="34">
        <f t="shared" si="2"/>
        <v>5328</v>
      </c>
      <c r="N18" s="35">
        <f t="shared" si="3"/>
        <v>285.5</v>
      </c>
      <c r="O18" s="36">
        <f t="shared" si="4"/>
        <v>5139</v>
      </c>
    </row>
    <row r="19" spans="1:15" ht="39" thickBot="1" x14ac:dyDescent="0.3">
      <c r="A19" s="30" t="s">
        <v>167</v>
      </c>
      <c r="B19" s="31" t="s">
        <v>354</v>
      </c>
      <c r="C19" s="32" t="s">
        <v>168</v>
      </c>
      <c r="D19" s="31" t="s">
        <v>97</v>
      </c>
      <c r="E19" s="33">
        <v>27</v>
      </c>
      <c r="F19" s="34">
        <v>610.25</v>
      </c>
      <c r="G19" s="34">
        <f t="shared" si="0"/>
        <v>16476.75</v>
      </c>
      <c r="H19" s="33">
        <v>27</v>
      </c>
      <c r="I19" s="34">
        <v>750.25</v>
      </c>
      <c r="J19" s="34">
        <f t="shared" si="1"/>
        <v>20256.75</v>
      </c>
      <c r="K19" s="33">
        <v>27</v>
      </c>
      <c r="L19" s="34">
        <v>608.5</v>
      </c>
      <c r="M19" s="34">
        <f t="shared" si="2"/>
        <v>16429.5</v>
      </c>
      <c r="N19" s="35">
        <f t="shared" si="3"/>
        <v>656.33333333333337</v>
      </c>
      <c r="O19" s="36">
        <f t="shared" si="4"/>
        <v>17721</v>
      </c>
    </row>
    <row r="20" spans="1:15" ht="39" thickBot="1" x14ac:dyDescent="0.3">
      <c r="A20" s="30" t="s">
        <v>176</v>
      </c>
      <c r="B20" s="31" t="s">
        <v>358</v>
      </c>
      <c r="C20" s="32" t="s">
        <v>177</v>
      </c>
      <c r="D20" s="31" t="s">
        <v>76</v>
      </c>
      <c r="E20" s="33">
        <v>1980.83</v>
      </c>
      <c r="F20" s="34">
        <v>37.200000000000003</v>
      </c>
      <c r="G20" s="34">
        <f t="shared" si="0"/>
        <v>73686.87</v>
      </c>
      <c r="H20" s="33">
        <v>1980.83</v>
      </c>
      <c r="I20" s="34">
        <v>65.89</v>
      </c>
      <c r="J20" s="34">
        <f t="shared" si="1"/>
        <v>130516.88</v>
      </c>
      <c r="K20" s="33">
        <v>1980.83</v>
      </c>
      <c r="L20" s="34">
        <v>42.52</v>
      </c>
      <c r="M20" s="34">
        <f t="shared" si="2"/>
        <v>84224.89</v>
      </c>
      <c r="N20" s="35">
        <f t="shared" si="3"/>
        <v>48.536666666666669</v>
      </c>
      <c r="O20" s="36">
        <f t="shared" si="4"/>
        <v>96142.88</v>
      </c>
    </row>
    <row r="21" spans="1:15" ht="39" thickBot="1" x14ac:dyDescent="0.3">
      <c r="A21" s="30" t="s">
        <v>180</v>
      </c>
      <c r="B21" s="31" t="s">
        <v>360</v>
      </c>
      <c r="C21" s="32" t="s">
        <v>181</v>
      </c>
      <c r="D21" s="31" t="s">
        <v>76</v>
      </c>
      <c r="E21" s="33">
        <v>1980.83</v>
      </c>
      <c r="F21" s="34">
        <v>5.98</v>
      </c>
      <c r="G21" s="34">
        <f t="shared" si="0"/>
        <v>11845.36</v>
      </c>
      <c r="H21" s="33">
        <v>1980.83</v>
      </c>
      <c r="I21" s="34">
        <v>7.53</v>
      </c>
      <c r="J21" s="34">
        <f t="shared" si="1"/>
        <v>14915.64</v>
      </c>
      <c r="K21" s="33">
        <v>1980.83</v>
      </c>
      <c r="L21" s="34">
        <v>6.59</v>
      </c>
      <c r="M21" s="34">
        <f t="shared" si="2"/>
        <v>13053.66</v>
      </c>
      <c r="N21" s="35">
        <f t="shared" si="3"/>
        <v>6.7</v>
      </c>
      <c r="O21" s="36">
        <f t="shared" si="4"/>
        <v>13271.553333333335</v>
      </c>
    </row>
    <row r="22" spans="1:15" ht="39" thickBot="1" x14ac:dyDescent="0.3">
      <c r="A22" s="30" t="s">
        <v>182</v>
      </c>
      <c r="B22" s="31" t="s">
        <v>361</v>
      </c>
      <c r="C22" s="32" t="s">
        <v>183</v>
      </c>
      <c r="D22" s="31" t="s">
        <v>76</v>
      </c>
      <c r="E22" s="33">
        <v>1595.23</v>
      </c>
      <c r="F22" s="34">
        <v>344.5</v>
      </c>
      <c r="G22" s="34">
        <f t="shared" si="0"/>
        <v>549556.73</v>
      </c>
      <c r="H22" s="33">
        <v>1595.23</v>
      </c>
      <c r="I22" s="34">
        <v>370.2</v>
      </c>
      <c r="J22" s="34">
        <f t="shared" si="1"/>
        <v>590554.14</v>
      </c>
      <c r="K22" s="33">
        <v>1595.23</v>
      </c>
      <c r="L22" s="34">
        <v>358.24</v>
      </c>
      <c r="M22" s="34">
        <f t="shared" si="2"/>
        <v>571475.18999999994</v>
      </c>
      <c r="N22" s="35">
        <f t="shared" si="3"/>
        <v>357.6466666666667</v>
      </c>
      <c r="O22" s="36">
        <f t="shared" si="4"/>
        <v>570528.68666666665</v>
      </c>
    </row>
    <row r="23" spans="1:15" ht="51.75" thickBot="1" x14ac:dyDescent="0.3">
      <c r="A23" s="30" t="s">
        <v>184</v>
      </c>
      <c r="B23" s="31" t="s">
        <v>362</v>
      </c>
      <c r="C23" s="32" t="s">
        <v>185</v>
      </c>
      <c r="D23" s="31" t="s">
        <v>76</v>
      </c>
      <c r="E23" s="33">
        <v>385.6</v>
      </c>
      <c r="F23" s="34">
        <v>420.3</v>
      </c>
      <c r="G23" s="34">
        <f t="shared" si="0"/>
        <v>162067.68</v>
      </c>
      <c r="H23" s="33">
        <v>385.6</v>
      </c>
      <c r="I23" s="34">
        <v>485.6</v>
      </c>
      <c r="J23" s="34">
        <f t="shared" si="1"/>
        <v>187247.35999999999</v>
      </c>
      <c r="K23" s="33">
        <v>385.6</v>
      </c>
      <c r="L23" s="34">
        <v>453.24</v>
      </c>
      <c r="M23" s="34">
        <f t="shared" si="2"/>
        <v>174769.34</v>
      </c>
      <c r="N23" s="35">
        <f t="shared" si="3"/>
        <v>453.04666666666668</v>
      </c>
      <c r="O23" s="36">
        <f t="shared" si="4"/>
        <v>174694.79333333333</v>
      </c>
    </row>
    <row r="24" spans="1:15" ht="39" thickBot="1" x14ac:dyDescent="0.3">
      <c r="A24" s="30" t="s">
        <v>186</v>
      </c>
      <c r="B24" s="31" t="s">
        <v>363</v>
      </c>
      <c r="C24" s="32" t="s">
        <v>187</v>
      </c>
      <c r="D24" s="31" t="s">
        <v>76</v>
      </c>
      <c r="E24" s="33">
        <v>1595.23</v>
      </c>
      <c r="F24" s="34">
        <v>1.85</v>
      </c>
      <c r="G24" s="34">
        <f t="shared" si="0"/>
        <v>2951.17</v>
      </c>
      <c r="H24" s="33">
        <v>1595.23</v>
      </c>
      <c r="I24" s="34">
        <v>2.0699999999999998</v>
      </c>
      <c r="J24" s="34">
        <f t="shared" si="1"/>
        <v>3302.12</v>
      </c>
      <c r="K24" s="33">
        <v>1595.23</v>
      </c>
      <c r="L24" s="34">
        <v>1.95</v>
      </c>
      <c r="M24" s="34">
        <f t="shared" si="2"/>
        <v>3110.69</v>
      </c>
      <c r="N24" s="35">
        <f t="shared" si="3"/>
        <v>1.9566666666666668</v>
      </c>
      <c r="O24" s="36">
        <f t="shared" si="4"/>
        <v>3121.3266666666664</v>
      </c>
    </row>
    <row r="25" spans="1:15" ht="39" thickBot="1" x14ac:dyDescent="0.3">
      <c r="A25" s="30" t="s">
        <v>188</v>
      </c>
      <c r="B25" s="31" t="s">
        <v>364</v>
      </c>
      <c r="C25" s="32" t="s">
        <v>189</v>
      </c>
      <c r="D25" s="31" t="s">
        <v>76</v>
      </c>
      <c r="E25" s="33">
        <v>1595.23</v>
      </c>
      <c r="F25" s="34">
        <v>5.98</v>
      </c>
      <c r="G25" s="34">
        <f t="shared" si="0"/>
        <v>9539.4699999999993</v>
      </c>
      <c r="H25" s="33">
        <v>1595.23</v>
      </c>
      <c r="I25" s="34">
        <v>7.53</v>
      </c>
      <c r="J25" s="34">
        <f t="shared" si="1"/>
        <v>12012.08</v>
      </c>
      <c r="K25" s="33">
        <v>1595.23</v>
      </c>
      <c r="L25" s="34">
        <v>6.59</v>
      </c>
      <c r="M25" s="34">
        <f t="shared" si="2"/>
        <v>10512.56</v>
      </c>
      <c r="N25" s="35">
        <f t="shared" si="3"/>
        <v>6.7</v>
      </c>
      <c r="O25" s="36">
        <f t="shared" si="4"/>
        <v>10688.036666666667</v>
      </c>
    </row>
    <row r="26" spans="1:15" ht="26.25" thickBot="1" x14ac:dyDescent="0.3">
      <c r="A26" s="30" t="s">
        <v>190</v>
      </c>
      <c r="B26" s="31" t="s">
        <v>365</v>
      </c>
      <c r="C26" s="32" t="s">
        <v>191</v>
      </c>
      <c r="D26" s="31" t="s">
        <v>76</v>
      </c>
      <c r="E26" s="33">
        <v>1595.23</v>
      </c>
      <c r="F26" s="34">
        <v>23.65</v>
      </c>
      <c r="G26" s="34">
        <f t="shared" si="0"/>
        <v>37727.18</v>
      </c>
      <c r="H26" s="33">
        <v>1595.23</v>
      </c>
      <c r="I26" s="34">
        <v>32.299999999999997</v>
      </c>
      <c r="J26" s="34">
        <f t="shared" si="1"/>
        <v>51525.919999999998</v>
      </c>
      <c r="K26" s="33">
        <v>1595.23</v>
      </c>
      <c r="L26" s="34">
        <v>27.35</v>
      </c>
      <c r="M26" s="34">
        <f t="shared" si="2"/>
        <v>43629.54</v>
      </c>
      <c r="N26" s="35">
        <f t="shared" si="3"/>
        <v>27.766666666666666</v>
      </c>
      <c r="O26" s="36">
        <f t="shared" si="4"/>
        <v>44294.21333333334</v>
      </c>
    </row>
    <row r="27" spans="1:15" ht="51.75" thickBot="1" x14ac:dyDescent="0.3">
      <c r="A27" s="30" t="s">
        <v>195</v>
      </c>
      <c r="B27" s="31" t="s">
        <v>367</v>
      </c>
      <c r="C27" s="32" t="s">
        <v>196</v>
      </c>
      <c r="D27" s="31" t="s">
        <v>76</v>
      </c>
      <c r="E27" s="33">
        <v>1595.23</v>
      </c>
      <c r="F27" s="34">
        <v>69.540000000000006</v>
      </c>
      <c r="G27" s="34">
        <f t="shared" si="0"/>
        <v>110932.29</v>
      </c>
      <c r="H27" s="33">
        <v>1595.23</v>
      </c>
      <c r="I27" s="34">
        <v>93.3</v>
      </c>
      <c r="J27" s="34">
        <f t="shared" si="1"/>
        <v>148834.95000000001</v>
      </c>
      <c r="K27" s="33">
        <v>1595.23</v>
      </c>
      <c r="L27" s="34">
        <v>87.36</v>
      </c>
      <c r="M27" s="34">
        <f t="shared" si="2"/>
        <v>139359.29</v>
      </c>
      <c r="N27" s="35">
        <f t="shared" si="3"/>
        <v>83.399999999999991</v>
      </c>
      <c r="O27" s="36">
        <f t="shared" si="4"/>
        <v>133042.17666666667</v>
      </c>
    </row>
    <row r="28" spans="1:15" ht="77.25" thickBot="1" x14ac:dyDescent="0.3">
      <c r="A28" s="30" t="s">
        <v>197</v>
      </c>
      <c r="B28" s="31" t="s">
        <v>368</v>
      </c>
      <c r="C28" s="32" t="s">
        <v>198</v>
      </c>
      <c r="D28" s="31" t="s">
        <v>88</v>
      </c>
      <c r="E28" s="33">
        <v>3190.46</v>
      </c>
      <c r="F28" s="34">
        <v>1.1599999999999999</v>
      </c>
      <c r="G28" s="34">
        <f t="shared" si="0"/>
        <v>3700.93</v>
      </c>
      <c r="H28" s="33">
        <v>3190.46</v>
      </c>
      <c r="I28" s="34">
        <v>1.98</v>
      </c>
      <c r="J28" s="34">
        <f t="shared" si="1"/>
        <v>6317.11</v>
      </c>
      <c r="K28" s="33">
        <v>3190.46</v>
      </c>
      <c r="L28" s="34">
        <v>1.22</v>
      </c>
      <c r="M28" s="34">
        <f t="shared" si="2"/>
        <v>3892.36</v>
      </c>
      <c r="N28" s="35">
        <f t="shared" si="3"/>
        <v>1.4533333333333331</v>
      </c>
      <c r="O28" s="36">
        <f t="shared" si="4"/>
        <v>4636.8</v>
      </c>
    </row>
    <row r="29" spans="1:15" ht="39" thickBot="1" x14ac:dyDescent="0.3">
      <c r="A29" s="30" t="s">
        <v>199</v>
      </c>
      <c r="B29" s="31" t="s">
        <v>369</v>
      </c>
      <c r="C29" s="32" t="s">
        <v>200</v>
      </c>
      <c r="D29" s="31" t="s">
        <v>201</v>
      </c>
      <c r="E29" s="33">
        <v>198.083</v>
      </c>
      <c r="F29" s="34">
        <v>98.2</v>
      </c>
      <c r="G29" s="34">
        <f t="shared" si="0"/>
        <v>19451.75</v>
      </c>
      <c r="H29" s="33">
        <v>198.083</v>
      </c>
      <c r="I29" s="34">
        <v>150.53</v>
      </c>
      <c r="J29" s="34">
        <f t="shared" si="1"/>
        <v>29817.43</v>
      </c>
      <c r="K29" s="33">
        <v>198.083</v>
      </c>
      <c r="L29" s="34">
        <v>101.2</v>
      </c>
      <c r="M29" s="34">
        <f t="shared" si="2"/>
        <v>20045.990000000002</v>
      </c>
      <c r="N29" s="35">
        <f t="shared" si="3"/>
        <v>116.64333333333333</v>
      </c>
      <c r="O29" s="36">
        <f t="shared" si="4"/>
        <v>23105.056666666667</v>
      </c>
    </row>
    <row r="30" spans="1:15" ht="51.75" thickBot="1" x14ac:dyDescent="0.3">
      <c r="A30" s="30" t="s">
        <v>204</v>
      </c>
      <c r="B30" s="31" t="s">
        <v>371</v>
      </c>
      <c r="C30" s="32" t="s">
        <v>205</v>
      </c>
      <c r="D30" s="31" t="s">
        <v>201</v>
      </c>
      <c r="E30" s="33">
        <v>198.083</v>
      </c>
      <c r="F30" s="34">
        <v>104.2</v>
      </c>
      <c r="G30" s="34">
        <f t="shared" si="0"/>
        <v>20640.240000000002</v>
      </c>
      <c r="H30" s="33">
        <v>198.083</v>
      </c>
      <c r="I30" s="34">
        <v>150.30000000000001</v>
      </c>
      <c r="J30" s="34">
        <f t="shared" si="1"/>
        <v>29771.87</v>
      </c>
      <c r="K30" s="33">
        <v>198.083</v>
      </c>
      <c r="L30" s="34">
        <v>109.3</v>
      </c>
      <c r="M30" s="34">
        <f t="shared" si="2"/>
        <v>21650.47</v>
      </c>
      <c r="N30" s="35">
        <f t="shared" si="3"/>
        <v>121.26666666666667</v>
      </c>
      <c r="O30" s="36">
        <f t="shared" si="4"/>
        <v>24020.86</v>
      </c>
    </row>
    <row r="31" spans="1:15" ht="39" thickBot="1" x14ac:dyDescent="0.3">
      <c r="A31" s="30" t="s">
        <v>209</v>
      </c>
      <c r="B31" s="31" t="s">
        <v>343</v>
      </c>
      <c r="C31" s="32" t="s">
        <v>145</v>
      </c>
      <c r="D31" s="31" t="s">
        <v>76</v>
      </c>
      <c r="E31" s="33">
        <v>485.56</v>
      </c>
      <c r="F31" s="34">
        <v>4.2300000000000004</v>
      </c>
      <c r="G31" s="34">
        <f t="shared" ref="G31:G76" si="5">TRUNC(E31*F31,2)</f>
        <v>2053.91</v>
      </c>
      <c r="H31" s="33">
        <v>485.56</v>
      </c>
      <c r="I31" s="34">
        <v>6.98</v>
      </c>
      <c r="J31" s="34">
        <f t="shared" si="1"/>
        <v>3389.2</v>
      </c>
      <c r="K31" s="33">
        <v>485.56</v>
      </c>
      <c r="L31" s="34">
        <v>5.3</v>
      </c>
      <c r="M31" s="34">
        <f t="shared" si="2"/>
        <v>2573.46</v>
      </c>
      <c r="N31" s="35">
        <f t="shared" si="3"/>
        <v>5.5033333333333339</v>
      </c>
      <c r="O31" s="36">
        <f t="shared" si="4"/>
        <v>2672.19</v>
      </c>
    </row>
    <row r="32" spans="1:15" ht="39" thickBot="1" x14ac:dyDescent="0.3">
      <c r="A32" s="30" t="s">
        <v>210</v>
      </c>
      <c r="B32" s="31" t="s">
        <v>344</v>
      </c>
      <c r="C32" s="32" t="s">
        <v>147</v>
      </c>
      <c r="D32" s="31" t="s">
        <v>76</v>
      </c>
      <c r="E32" s="33">
        <v>485.56</v>
      </c>
      <c r="F32" s="34">
        <v>1.1399999999999999</v>
      </c>
      <c r="G32" s="34">
        <f t="shared" si="5"/>
        <v>553.53</v>
      </c>
      <c r="H32" s="33">
        <v>485.56</v>
      </c>
      <c r="I32" s="34">
        <v>1.32</v>
      </c>
      <c r="J32" s="34">
        <f t="shared" si="1"/>
        <v>640.92999999999995</v>
      </c>
      <c r="K32" s="33">
        <v>485.56</v>
      </c>
      <c r="L32" s="34">
        <v>1.2</v>
      </c>
      <c r="M32" s="34">
        <f t="shared" si="2"/>
        <v>582.66999999999996</v>
      </c>
      <c r="N32" s="35">
        <f t="shared" si="3"/>
        <v>1.22</v>
      </c>
      <c r="O32" s="36">
        <f t="shared" si="4"/>
        <v>592.37666666666667</v>
      </c>
    </row>
    <row r="33" spans="1:15" ht="39" thickBot="1" x14ac:dyDescent="0.3">
      <c r="A33" s="30" t="s">
        <v>211</v>
      </c>
      <c r="B33" s="31" t="s">
        <v>345</v>
      </c>
      <c r="C33" s="32" t="s">
        <v>149</v>
      </c>
      <c r="D33" s="31" t="s">
        <v>76</v>
      </c>
      <c r="E33" s="33">
        <v>485.56</v>
      </c>
      <c r="F33" s="34">
        <v>4.2300000000000004</v>
      </c>
      <c r="G33" s="34">
        <f t="shared" si="5"/>
        <v>2053.91</v>
      </c>
      <c r="H33" s="33">
        <v>485.56</v>
      </c>
      <c r="I33" s="34">
        <v>6.98</v>
      </c>
      <c r="J33" s="34">
        <f t="shared" si="1"/>
        <v>3389.2</v>
      </c>
      <c r="K33" s="33">
        <v>485.56</v>
      </c>
      <c r="L33" s="34">
        <v>5.3</v>
      </c>
      <c r="M33" s="34">
        <f t="shared" si="2"/>
        <v>2573.46</v>
      </c>
      <c r="N33" s="35">
        <f t="shared" si="3"/>
        <v>5.5033333333333339</v>
      </c>
      <c r="O33" s="36">
        <f t="shared" si="4"/>
        <v>2672.19</v>
      </c>
    </row>
    <row r="34" spans="1:15" ht="51.75" thickBot="1" x14ac:dyDescent="0.3">
      <c r="A34" s="30" t="s">
        <v>214</v>
      </c>
      <c r="B34" s="31" t="s">
        <v>358</v>
      </c>
      <c r="C34" s="32" t="s">
        <v>177</v>
      </c>
      <c r="D34" s="31" t="s">
        <v>76</v>
      </c>
      <c r="E34" s="33">
        <v>485.56</v>
      </c>
      <c r="F34" s="34">
        <v>37.200000000000003</v>
      </c>
      <c r="G34" s="34">
        <f t="shared" si="5"/>
        <v>18062.830000000002</v>
      </c>
      <c r="H34" s="33">
        <v>485.56</v>
      </c>
      <c r="I34" s="34">
        <v>65.89</v>
      </c>
      <c r="J34" s="34">
        <f t="shared" si="1"/>
        <v>31993.54</v>
      </c>
      <c r="K34" s="33">
        <v>485.56</v>
      </c>
      <c r="L34" s="34">
        <v>42.52</v>
      </c>
      <c r="M34" s="34">
        <f t="shared" si="2"/>
        <v>20646.009999999998</v>
      </c>
      <c r="N34" s="35">
        <f t="shared" si="3"/>
        <v>48.536666666666669</v>
      </c>
      <c r="O34" s="36">
        <f t="shared" si="4"/>
        <v>23567.460000000003</v>
      </c>
    </row>
    <row r="35" spans="1:15" ht="39" thickBot="1" x14ac:dyDescent="0.3">
      <c r="A35" s="30" t="s">
        <v>215</v>
      </c>
      <c r="B35" s="31" t="s">
        <v>360</v>
      </c>
      <c r="C35" s="32" t="s">
        <v>181</v>
      </c>
      <c r="D35" s="31" t="s">
        <v>76</v>
      </c>
      <c r="E35" s="33">
        <v>485.56</v>
      </c>
      <c r="F35" s="34">
        <v>5.98</v>
      </c>
      <c r="G35" s="34">
        <f t="shared" si="5"/>
        <v>2903.64</v>
      </c>
      <c r="H35" s="33">
        <v>485.56</v>
      </c>
      <c r="I35" s="34">
        <v>7.53</v>
      </c>
      <c r="J35" s="34">
        <f t="shared" si="1"/>
        <v>3656.26</v>
      </c>
      <c r="K35" s="33">
        <v>485.56</v>
      </c>
      <c r="L35" s="34">
        <v>6.59</v>
      </c>
      <c r="M35" s="34">
        <f t="shared" si="2"/>
        <v>3199.84</v>
      </c>
      <c r="N35" s="35">
        <f t="shared" si="3"/>
        <v>6.7</v>
      </c>
      <c r="O35" s="36">
        <f t="shared" si="4"/>
        <v>3253.2466666666664</v>
      </c>
    </row>
    <row r="36" spans="1:15" ht="39" thickBot="1" x14ac:dyDescent="0.3">
      <c r="A36" s="30" t="s">
        <v>216</v>
      </c>
      <c r="B36" s="31" t="s">
        <v>361</v>
      </c>
      <c r="C36" s="32" t="s">
        <v>183</v>
      </c>
      <c r="D36" s="31" t="s">
        <v>76</v>
      </c>
      <c r="E36" s="33">
        <v>277.55</v>
      </c>
      <c r="F36" s="34">
        <v>344.5</v>
      </c>
      <c r="G36" s="34">
        <f t="shared" si="5"/>
        <v>95615.97</v>
      </c>
      <c r="H36" s="33">
        <v>277.55</v>
      </c>
      <c r="I36" s="34">
        <v>370.2</v>
      </c>
      <c r="J36" s="34">
        <f t="shared" si="1"/>
        <v>102749.01</v>
      </c>
      <c r="K36" s="33">
        <v>277.55</v>
      </c>
      <c r="L36" s="34">
        <v>358.24</v>
      </c>
      <c r="M36" s="34">
        <f t="shared" si="2"/>
        <v>99429.51</v>
      </c>
      <c r="N36" s="35">
        <f t="shared" si="3"/>
        <v>357.6466666666667</v>
      </c>
      <c r="O36" s="36">
        <f t="shared" si="4"/>
        <v>99264.83</v>
      </c>
    </row>
    <row r="37" spans="1:15" ht="51.75" thickBot="1" x14ac:dyDescent="0.3">
      <c r="A37" s="30" t="s">
        <v>217</v>
      </c>
      <c r="B37" s="31" t="s">
        <v>362</v>
      </c>
      <c r="C37" s="32" t="s">
        <v>185</v>
      </c>
      <c r="D37" s="31" t="s">
        <v>76</v>
      </c>
      <c r="E37" s="33">
        <v>249.69</v>
      </c>
      <c r="F37" s="34">
        <v>420.3</v>
      </c>
      <c r="G37" s="34">
        <f t="shared" si="5"/>
        <v>104944.7</v>
      </c>
      <c r="H37" s="33">
        <v>249.69</v>
      </c>
      <c r="I37" s="34">
        <v>485.6</v>
      </c>
      <c r="J37" s="34">
        <f t="shared" si="1"/>
        <v>121249.46</v>
      </c>
      <c r="K37" s="33">
        <v>249.69</v>
      </c>
      <c r="L37" s="34">
        <v>453.24</v>
      </c>
      <c r="M37" s="34">
        <f t="shared" si="2"/>
        <v>113169.49</v>
      </c>
      <c r="N37" s="35">
        <f t="shared" ref="N37:N68" si="6">AVERAGE(F37,I37,L37)</f>
        <v>453.04666666666668</v>
      </c>
      <c r="O37" s="36">
        <f t="shared" si="4"/>
        <v>113121.21666666667</v>
      </c>
    </row>
    <row r="38" spans="1:15" ht="39" thickBot="1" x14ac:dyDescent="0.3">
      <c r="A38" s="30" t="s">
        <v>218</v>
      </c>
      <c r="B38" s="31" t="s">
        <v>363</v>
      </c>
      <c r="C38" s="32" t="s">
        <v>187</v>
      </c>
      <c r="D38" s="31" t="s">
        <v>76</v>
      </c>
      <c r="E38" s="33">
        <v>277.55</v>
      </c>
      <c r="F38" s="34">
        <v>1.85</v>
      </c>
      <c r="G38" s="34">
        <f t="shared" si="5"/>
        <v>513.46</v>
      </c>
      <c r="H38" s="33">
        <v>277.55</v>
      </c>
      <c r="I38" s="34">
        <v>2.0699999999999998</v>
      </c>
      <c r="J38" s="34">
        <f t="shared" si="1"/>
        <v>574.52</v>
      </c>
      <c r="K38" s="33">
        <v>277.55</v>
      </c>
      <c r="L38" s="34">
        <v>1.95</v>
      </c>
      <c r="M38" s="34">
        <f t="shared" si="2"/>
        <v>541.22</v>
      </c>
      <c r="N38" s="35">
        <f t="shared" si="6"/>
        <v>1.9566666666666668</v>
      </c>
      <c r="O38" s="36">
        <f t="shared" si="4"/>
        <v>543.06666666666672</v>
      </c>
    </row>
    <row r="39" spans="1:15" ht="39" thickBot="1" x14ac:dyDescent="0.3">
      <c r="A39" s="30" t="s">
        <v>219</v>
      </c>
      <c r="B39" s="31" t="s">
        <v>364</v>
      </c>
      <c r="C39" s="32" t="s">
        <v>189</v>
      </c>
      <c r="D39" s="31" t="s">
        <v>76</v>
      </c>
      <c r="E39" s="33">
        <v>277.55</v>
      </c>
      <c r="F39" s="34">
        <v>5.98</v>
      </c>
      <c r="G39" s="34">
        <f t="shared" si="5"/>
        <v>1659.74</v>
      </c>
      <c r="H39" s="33">
        <v>277.55</v>
      </c>
      <c r="I39" s="34">
        <v>7.53</v>
      </c>
      <c r="J39" s="34">
        <f t="shared" si="1"/>
        <v>2089.9499999999998</v>
      </c>
      <c r="K39" s="33">
        <v>277.55</v>
      </c>
      <c r="L39" s="34">
        <v>6.59</v>
      </c>
      <c r="M39" s="34">
        <f t="shared" si="2"/>
        <v>1829.05</v>
      </c>
      <c r="N39" s="35">
        <f t="shared" si="6"/>
        <v>6.7</v>
      </c>
      <c r="O39" s="36">
        <f t="shared" si="4"/>
        <v>1859.58</v>
      </c>
    </row>
    <row r="40" spans="1:15" ht="39" thickBot="1" x14ac:dyDescent="0.3">
      <c r="A40" s="30" t="s">
        <v>220</v>
      </c>
      <c r="B40" s="31" t="s">
        <v>365</v>
      </c>
      <c r="C40" s="32" t="s">
        <v>191</v>
      </c>
      <c r="D40" s="31" t="s">
        <v>76</v>
      </c>
      <c r="E40" s="33">
        <v>277.55</v>
      </c>
      <c r="F40" s="34">
        <v>23.65</v>
      </c>
      <c r="G40" s="34">
        <f t="shared" si="5"/>
        <v>6564.05</v>
      </c>
      <c r="H40" s="33">
        <v>277.55</v>
      </c>
      <c r="I40" s="34">
        <v>32.299999999999997</v>
      </c>
      <c r="J40" s="34">
        <f t="shared" si="1"/>
        <v>8964.86</v>
      </c>
      <c r="K40" s="33">
        <v>277.55</v>
      </c>
      <c r="L40" s="34">
        <v>27.35</v>
      </c>
      <c r="M40" s="34">
        <f t="shared" si="2"/>
        <v>7590.99</v>
      </c>
      <c r="N40" s="35">
        <f t="shared" si="6"/>
        <v>27.766666666666666</v>
      </c>
      <c r="O40" s="36">
        <f t="shared" si="4"/>
        <v>7706.6333333333341</v>
      </c>
    </row>
    <row r="41" spans="1:15" ht="51.75" thickBot="1" x14ac:dyDescent="0.3">
      <c r="A41" s="30" t="s">
        <v>223</v>
      </c>
      <c r="B41" s="31" t="s">
        <v>367</v>
      </c>
      <c r="C41" s="32" t="s">
        <v>196</v>
      </c>
      <c r="D41" s="31" t="s">
        <v>76</v>
      </c>
      <c r="E41" s="33">
        <v>277.55</v>
      </c>
      <c r="F41" s="34">
        <v>69.540000000000006</v>
      </c>
      <c r="G41" s="34">
        <f t="shared" si="5"/>
        <v>19300.82</v>
      </c>
      <c r="H41" s="33">
        <v>277.55</v>
      </c>
      <c r="I41" s="34">
        <v>93.3</v>
      </c>
      <c r="J41" s="34">
        <f t="shared" si="1"/>
        <v>25895.41</v>
      </c>
      <c r="K41" s="33">
        <v>277.55</v>
      </c>
      <c r="L41" s="34">
        <v>87.36</v>
      </c>
      <c r="M41" s="34">
        <f t="shared" si="2"/>
        <v>24246.76</v>
      </c>
      <c r="N41" s="35">
        <f t="shared" si="6"/>
        <v>83.399999999999991</v>
      </c>
      <c r="O41" s="36">
        <f t="shared" si="4"/>
        <v>23147.66333333333</v>
      </c>
    </row>
    <row r="42" spans="1:15" ht="77.25" thickBot="1" x14ac:dyDescent="0.3">
      <c r="A42" s="30" t="s">
        <v>224</v>
      </c>
      <c r="B42" s="31" t="s">
        <v>368</v>
      </c>
      <c r="C42" s="32" t="s">
        <v>198</v>
      </c>
      <c r="D42" s="31" t="s">
        <v>88</v>
      </c>
      <c r="E42" s="33">
        <v>555.1</v>
      </c>
      <c r="F42" s="34">
        <v>1.1599999999999999</v>
      </c>
      <c r="G42" s="34">
        <f t="shared" si="5"/>
        <v>643.91</v>
      </c>
      <c r="H42" s="33">
        <v>555.1</v>
      </c>
      <c r="I42" s="34">
        <v>1.98</v>
      </c>
      <c r="J42" s="34">
        <f t="shared" si="1"/>
        <v>1099.0899999999999</v>
      </c>
      <c r="K42" s="33">
        <v>555.1</v>
      </c>
      <c r="L42" s="34">
        <v>1.22</v>
      </c>
      <c r="M42" s="34">
        <f t="shared" si="2"/>
        <v>677.22</v>
      </c>
      <c r="N42" s="35">
        <f t="shared" si="6"/>
        <v>1.4533333333333331</v>
      </c>
      <c r="O42" s="36">
        <f t="shared" si="4"/>
        <v>806.74000000000012</v>
      </c>
    </row>
    <row r="43" spans="1:15" ht="39" thickBot="1" x14ac:dyDescent="0.3">
      <c r="A43" s="30" t="s">
        <v>227</v>
      </c>
      <c r="B43" s="31" t="s">
        <v>369</v>
      </c>
      <c r="C43" s="32" t="s">
        <v>200</v>
      </c>
      <c r="D43" s="31" t="s">
        <v>201</v>
      </c>
      <c r="E43" s="33">
        <v>48.556000000000004</v>
      </c>
      <c r="F43" s="34">
        <v>98.2</v>
      </c>
      <c r="G43" s="34">
        <f t="shared" si="5"/>
        <v>4768.1899999999996</v>
      </c>
      <c r="H43" s="33">
        <v>48.556000000000004</v>
      </c>
      <c r="I43" s="34">
        <v>150.53</v>
      </c>
      <c r="J43" s="34">
        <f t="shared" si="1"/>
        <v>7309.13</v>
      </c>
      <c r="K43" s="33">
        <v>48.556000000000004</v>
      </c>
      <c r="L43" s="34">
        <v>101.2</v>
      </c>
      <c r="M43" s="34">
        <f t="shared" si="2"/>
        <v>4913.8599999999997</v>
      </c>
      <c r="N43" s="35">
        <f t="shared" si="6"/>
        <v>116.64333333333333</v>
      </c>
      <c r="O43" s="36">
        <f t="shared" si="4"/>
        <v>5663.7266666666665</v>
      </c>
    </row>
    <row r="44" spans="1:15" ht="51.75" thickBot="1" x14ac:dyDescent="0.3">
      <c r="A44" s="30" t="s">
        <v>229</v>
      </c>
      <c r="B44" s="31" t="s">
        <v>371</v>
      </c>
      <c r="C44" s="32" t="s">
        <v>205</v>
      </c>
      <c r="D44" s="31" t="s">
        <v>201</v>
      </c>
      <c r="E44" s="33">
        <v>48.556000000000004</v>
      </c>
      <c r="F44" s="34">
        <v>104.2</v>
      </c>
      <c r="G44" s="34">
        <f t="shared" si="5"/>
        <v>5059.53</v>
      </c>
      <c r="H44" s="33">
        <v>48.556000000000004</v>
      </c>
      <c r="I44" s="34">
        <v>150.30000000000001</v>
      </c>
      <c r="J44" s="34">
        <f t="shared" si="1"/>
        <v>7297.96</v>
      </c>
      <c r="K44" s="33">
        <v>48.556000000000004</v>
      </c>
      <c r="L44" s="34">
        <v>109.3</v>
      </c>
      <c r="M44" s="34">
        <f t="shared" si="2"/>
        <v>5307.17</v>
      </c>
      <c r="N44" s="35">
        <f t="shared" si="6"/>
        <v>121.26666666666667</v>
      </c>
      <c r="O44" s="36">
        <f t="shared" si="4"/>
        <v>5888.22</v>
      </c>
    </row>
    <row r="45" spans="1:15" ht="39" thickBot="1" x14ac:dyDescent="0.3">
      <c r="A45" s="30" t="s">
        <v>233</v>
      </c>
      <c r="B45" s="31" t="s">
        <v>343</v>
      </c>
      <c r="C45" s="32" t="s">
        <v>145</v>
      </c>
      <c r="D45" s="31" t="s">
        <v>76</v>
      </c>
      <c r="E45" s="33">
        <v>121.92</v>
      </c>
      <c r="F45" s="34">
        <v>4.2300000000000004</v>
      </c>
      <c r="G45" s="34">
        <f t="shared" si="5"/>
        <v>515.72</v>
      </c>
      <c r="H45" s="33">
        <v>121.92</v>
      </c>
      <c r="I45" s="34">
        <v>6.98</v>
      </c>
      <c r="J45" s="34">
        <f t="shared" si="1"/>
        <v>851</v>
      </c>
      <c r="K45" s="33">
        <v>121.92</v>
      </c>
      <c r="L45" s="34">
        <v>5.3</v>
      </c>
      <c r="M45" s="34">
        <f t="shared" si="2"/>
        <v>646.16999999999996</v>
      </c>
      <c r="N45" s="35">
        <f t="shared" si="6"/>
        <v>5.5033333333333339</v>
      </c>
      <c r="O45" s="36">
        <f t="shared" si="4"/>
        <v>670.96333333333325</v>
      </c>
    </row>
    <row r="46" spans="1:15" ht="39" thickBot="1" x14ac:dyDescent="0.3">
      <c r="A46" s="30" t="s">
        <v>234</v>
      </c>
      <c r="B46" s="31" t="s">
        <v>344</v>
      </c>
      <c r="C46" s="32" t="s">
        <v>147</v>
      </c>
      <c r="D46" s="31" t="s">
        <v>76</v>
      </c>
      <c r="E46" s="33">
        <v>121.92</v>
      </c>
      <c r="F46" s="34">
        <v>1.1399999999999999</v>
      </c>
      <c r="G46" s="34">
        <f t="shared" si="5"/>
        <v>138.97999999999999</v>
      </c>
      <c r="H46" s="33">
        <v>121.92</v>
      </c>
      <c r="I46" s="34">
        <v>1.32</v>
      </c>
      <c r="J46" s="34">
        <f t="shared" si="1"/>
        <v>160.93</v>
      </c>
      <c r="K46" s="33">
        <v>121.92</v>
      </c>
      <c r="L46" s="34">
        <v>1.2</v>
      </c>
      <c r="M46" s="34">
        <f t="shared" si="2"/>
        <v>146.30000000000001</v>
      </c>
      <c r="N46" s="35">
        <f t="shared" si="6"/>
        <v>1.22</v>
      </c>
      <c r="O46" s="36">
        <f t="shared" si="4"/>
        <v>148.73666666666665</v>
      </c>
    </row>
    <row r="47" spans="1:15" ht="39" thickBot="1" x14ac:dyDescent="0.3">
      <c r="A47" s="30" t="s">
        <v>235</v>
      </c>
      <c r="B47" s="31" t="s">
        <v>345</v>
      </c>
      <c r="C47" s="32" t="s">
        <v>149</v>
      </c>
      <c r="D47" s="31" t="s">
        <v>76</v>
      </c>
      <c r="E47" s="33">
        <v>121.92</v>
      </c>
      <c r="F47" s="34">
        <v>4.2300000000000004</v>
      </c>
      <c r="G47" s="34">
        <f t="shared" si="5"/>
        <v>515.72</v>
      </c>
      <c r="H47" s="33">
        <v>121.92</v>
      </c>
      <c r="I47" s="34">
        <v>6.98</v>
      </c>
      <c r="J47" s="34">
        <f t="shared" si="1"/>
        <v>851</v>
      </c>
      <c r="K47" s="33">
        <v>121.92</v>
      </c>
      <c r="L47" s="34">
        <v>5.3</v>
      </c>
      <c r="M47" s="34">
        <f t="shared" si="2"/>
        <v>646.16999999999996</v>
      </c>
      <c r="N47" s="35">
        <f t="shared" si="6"/>
        <v>5.5033333333333339</v>
      </c>
      <c r="O47" s="36">
        <f t="shared" si="4"/>
        <v>670.96333333333325</v>
      </c>
    </row>
    <row r="48" spans="1:15" ht="51.75" thickBot="1" x14ac:dyDescent="0.3">
      <c r="A48" s="30" t="s">
        <v>239</v>
      </c>
      <c r="B48" s="31" t="s">
        <v>358</v>
      </c>
      <c r="C48" s="32" t="s">
        <v>177</v>
      </c>
      <c r="D48" s="31" t="s">
        <v>76</v>
      </c>
      <c r="E48" s="33">
        <v>121.92</v>
      </c>
      <c r="F48" s="34">
        <v>37.200000000000003</v>
      </c>
      <c r="G48" s="34">
        <f t="shared" si="5"/>
        <v>4535.42</v>
      </c>
      <c r="H48" s="33">
        <v>121.92</v>
      </c>
      <c r="I48" s="34">
        <v>65.89</v>
      </c>
      <c r="J48" s="34">
        <f t="shared" si="1"/>
        <v>8033.3</v>
      </c>
      <c r="K48" s="33">
        <v>121.92</v>
      </c>
      <c r="L48" s="34">
        <v>42.52</v>
      </c>
      <c r="M48" s="34">
        <f t="shared" si="2"/>
        <v>5184.03</v>
      </c>
      <c r="N48" s="35">
        <f t="shared" si="6"/>
        <v>48.536666666666669</v>
      </c>
      <c r="O48" s="36">
        <f t="shared" si="4"/>
        <v>5917.583333333333</v>
      </c>
    </row>
    <row r="49" spans="1:15" ht="39" thickBot="1" x14ac:dyDescent="0.3">
      <c r="A49" s="30" t="s">
        <v>240</v>
      </c>
      <c r="B49" s="31" t="s">
        <v>360</v>
      </c>
      <c r="C49" s="32" t="s">
        <v>181</v>
      </c>
      <c r="D49" s="31" t="s">
        <v>76</v>
      </c>
      <c r="E49" s="33">
        <v>121.92</v>
      </c>
      <c r="F49" s="34">
        <v>5.98</v>
      </c>
      <c r="G49" s="34">
        <f t="shared" si="5"/>
        <v>729.08</v>
      </c>
      <c r="H49" s="33">
        <v>121.92</v>
      </c>
      <c r="I49" s="34">
        <v>7.53</v>
      </c>
      <c r="J49" s="34">
        <f t="shared" si="1"/>
        <v>918.05</v>
      </c>
      <c r="K49" s="33">
        <v>121.92</v>
      </c>
      <c r="L49" s="34">
        <v>6.59</v>
      </c>
      <c r="M49" s="34">
        <f t="shared" si="2"/>
        <v>803.45</v>
      </c>
      <c r="N49" s="35">
        <f t="shared" si="6"/>
        <v>6.7</v>
      </c>
      <c r="O49" s="36">
        <f t="shared" si="4"/>
        <v>816.86</v>
      </c>
    </row>
    <row r="50" spans="1:15" ht="39" thickBot="1" x14ac:dyDescent="0.3">
      <c r="A50" s="30" t="s">
        <v>241</v>
      </c>
      <c r="B50" s="31" t="s">
        <v>361</v>
      </c>
      <c r="C50" s="32" t="s">
        <v>183</v>
      </c>
      <c r="D50" s="31" t="s">
        <v>76</v>
      </c>
      <c r="E50" s="33">
        <v>47.06</v>
      </c>
      <c r="F50" s="34">
        <v>344.5</v>
      </c>
      <c r="G50" s="34">
        <f t="shared" si="5"/>
        <v>16212.17</v>
      </c>
      <c r="H50" s="33">
        <v>47.06</v>
      </c>
      <c r="I50" s="34">
        <v>370.2</v>
      </c>
      <c r="J50" s="34">
        <f t="shared" si="1"/>
        <v>17421.61</v>
      </c>
      <c r="K50" s="33">
        <v>47.06</v>
      </c>
      <c r="L50" s="34">
        <v>358.24</v>
      </c>
      <c r="M50" s="34">
        <f t="shared" si="2"/>
        <v>16858.77</v>
      </c>
      <c r="N50" s="35">
        <f t="shared" si="6"/>
        <v>357.6466666666667</v>
      </c>
      <c r="O50" s="36">
        <f t="shared" si="4"/>
        <v>16830.850000000002</v>
      </c>
    </row>
    <row r="51" spans="1:15" ht="51.75" thickBot="1" x14ac:dyDescent="0.3">
      <c r="A51" s="30" t="s">
        <v>242</v>
      </c>
      <c r="B51" s="31" t="s">
        <v>362</v>
      </c>
      <c r="C51" s="32" t="s">
        <v>185</v>
      </c>
      <c r="D51" s="31" t="s">
        <v>76</v>
      </c>
      <c r="E51" s="33">
        <v>74.86</v>
      </c>
      <c r="F51" s="34">
        <v>420.3</v>
      </c>
      <c r="G51" s="34">
        <f t="shared" si="5"/>
        <v>31463.65</v>
      </c>
      <c r="H51" s="33">
        <v>74.86</v>
      </c>
      <c r="I51" s="34">
        <v>485.6</v>
      </c>
      <c r="J51" s="34">
        <f t="shared" si="1"/>
        <v>36352.01</v>
      </c>
      <c r="K51" s="33">
        <v>74.86</v>
      </c>
      <c r="L51" s="34">
        <v>453.24</v>
      </c>
      <c r="M51" s="34">
        <f t="shared" si="2"/>
        <v>33929.54</v>
      </c>
      <c r="N51" s="35">
        <f t="shared" si="6"/>
        <v>453.04666666666668</v>
      </c>
      <c r="O51" s="36">
        <f t="shared" si="4"/>
        <v>33915.066666666673</v>
      </c>
    </row>
    <row r="52" spans="1:15" ht="39" thickBot="1" x14ac:dyDescent="0.3">
      <c r="A52" s="30" t="s">
        <v>243</v>
      </c>
      <c r="B52" s="31" t="s">
        <v>363</v>
      </c>
      <c r="C52" s="32" t="s">
        <v>187</v>
      </c>
      <c r="D52" s="31" t="s">
        <v>76</v>
      </c>
      <c r="E52" s="33">
        <v>47.06</v>
      </c>
      <c r="F52" s="34">
        <v>1.85</v>
      </c>
      <c r="G52" s="34">
        <f t="shared" si="5"/>
        <v>87.06</v>
      </c>
      <c r="H52" s="33">
        <v>47.06</v>
      </c>
      <c r="I52" s="34">
        <v>2.0699999999999998</v>
      </c>
      <c r="J52" s="34">
        <f t="shared" si="1"/>
        <v>97.41</v>
      </c>
      <c r="K52" s="33">
        <v>47.06</v>
      </c>
      <c r="L52" s="34">
        <v>1.95</v>
      </c>
      <c r="M52" s="34">
        <f t="shared" si="2"/>
        <v>91.76</v>
      </c>
      <c r="N52" s="35">
        <f t="shared" si="6"/>
        <v>1.9566666666666668</v>
      </c>
      <c r="O52" s="36">
        <f t="shared" si="4"/>
        <v>92.076666666666668</v>
      </c>
    </row>
    <row r="53" spans="1:15" ht="39" thickBot="1" x14ac:dyDescent="0.3">
      <c r="A53" s="30" t="s">
        <v>244</v>
      </c>
      <c r="B53" s="31" t="s">
        <v>364</v>
      </c>
      <c r="C53" s="32" t="s">
        <v>189</v>
      </c>
      <c r="D53" s="31" t="s">
        <v>76</v>
      </c>
      <c r="E53" s="33">
        <v>47.06</v>
      </c>
      <c r="F53" s="34">
        <v>5.98</v>
      </c>
      <c r="G53" s="34">
        <f t="shared" si="5"/>
        <v>281.41000000000003</v>
      </c>
      <c r="H53" s="33">
        <v>47.06</v>
      </c>
      <c r="I53" s="34">
        <v>7.53</v>
      </c>
      <c r="J53" s="34">
        <f t="shared" si="1"/>
        <v>354.36</v>
      </c>
      <c r="K53" s="33">
        <v>47.06</v>
      </c>
      <c r="L53" s="34">
        <v>6.59</v>
      </c>
      <c r="M53" s="34">
        <f t="shared" si="2"/>
        <v>310.12</v>
      </c>
      <c r="N53" s="35">
        <f t="shared" si="6"/>
        <v>6.7</v>
      </c>
      <c r="O53" s="36">
        <f t="shared" si="4"/>
        <v>315.29666666666668</v>
      </c>
    </row>
    <row r="54" spans="1:15" ht="39" thickBot="1" x14ac:dyDescent="0.3">
      <c r="A54" s="30" t="s">
        <v>245</v>
      </c>
      <c r="B54" s="31" t="s">
        <v>365</v>
      </c>
      <c r="C54" s="32" t="s">
        <v>191</v>
      </c>
      <c r="D54" s="31" t="s">
        <v>76</v>
      </c>
      <c r="E54" s="33">
        <v>47.06</v>
      </c>
      <c r="F54" s="34">
        <v>23.65</v>
      </c>
      <c r="G54" s="34">
        <f t="shared" si="5"/>
        <v>1112.96</v>
      </c>
      <c r="H54" s="33">
        <v>47.06</v>
      </c>
      <c r="I54" s="34">
        <v>32.299999999999997</v>
      </c>
      <c r="J54" s="34">
        <f t="shared" si="1"/>
        <v>1520.03</v>
      </c>
      <c r="K54" s="33">
        <v>47.06</v>
      </c>
      <c r="L54" s="34">
        <v>27.35</v>
      </c>
      <c r="M54" s="34">
        <f t="shared" si="2"/>
        <v>1287.0899999999999</v>
      </c>
      <c r="N54" s="35">
        <f t="shared" si="6"/>
        <v>27.766666666666666</v>
      </c>
      <c r="O54" s="36">
        <f t="shared" si="4"/>
        <v>1306.6933333333334</v>
      </c>
    </row>
    <row r="55" spans="1:15" ht="51.75" thickBot="1" x14ac:dyDescent="0.3">
      <c r="A55" s="30" t="s">
        <v>247</v>
      </c>
      <c r="B55" s="31" t="s">
        <v>367</v>
      </c>
      <c r="C55" s="32" t="s">
        <v>196</v>
      </c>
      <c r="D55" s="31" t="s">
        <v>76</v>
      </c>
      <c r="E55" s="33">
        <v>47.06</v>
      </c>
      <c r="F55" s="34">
        <v>69.540000000000006</v>
      </c>
      <c r="G55" s="34">
        <f t="shared" si="5"/>
        <v>3272.55</v>
      </c>
      <c r="H55" s="33">
        <v>47.06</v>
      </c>
      <c r="I55" s="34">
        <v>93.3</v>
      </c>
      <c r="J55" s="34">
        <f t="shared" si="1"/>
        <v>4390.6899999999996</v>
      </c>
      <c r="K55" s="33">
        <v>47.06</v>
      </c>
      <c r="L55" s="34">
        <v>87.36</v>
      </c>
      <c r="M55" s="34">
        <f t="shared" si="2"/>
        <v>4111.16</v>
      </c>
      <c r="N55" s="35">
        <f t="shared" si="6"/>
        <v>83.399999999999991</v>
      </c>
      <c r="O55" s="36">
        <f t="shared" si="4"/>
        <v>3924.7999999999997</v>
      </c>
    </row>
    <row r="56" spans="1:15" ht="77.25" thickBot="1" x14ac:dyDescent="0.3">
      <c r="A56" s="30" t="s">
        <v>248</v>
      </c>
      <c r="B56" s="31" t="s">
        <v>368</v>
      </c>
      <c r="C56" s="32" t="s">
        <v>198</v>
      </c>
      <c r="D56" s="31" t="s">
        <v>88</v>
      </c>
      <c r="E56" s="33">
        <v>94.12</v>
      </c>
      <c r="F56" s="34">
        <v>1.1599999999999999</v>
      </c>
      <c r="G56" s="34">
        <f t="shared" si="5"/>
        <v>109.17</v>
      </c>
      <c r="H56" s="33">
        <v>94.12</v>
      </c>
      <c r="I56" s="34">
        <v>1.98</v>
      </c>
      <c r="J56" s="34">
        <f t="shared" si="1"/>
        <v>186.35</v>
      </c>
      <c r="K56" s="33">
        <v>94.12</v>
      </c>
      <c r="L56" s="34">
        <v>1.22</v>
      </c>
      <c r="M56" s="34">
        <f t="shared" si="2"/>
        <v>114.82</v>
      </c>
      <c r="N56" s="35">
        <f t="shared" si="6"/>
        <v>1.4533333333333331</v>
      </c>
      <c r="O56" s="36">
        <f t="shared" si="4"/>
        <v>136.78</v>
      </c>
    </row>
    <row r="57" spans="1:15" ht="39" thickBot="1" x14ac:dyDescent="0.3">
      <c r="A57" s="30" t="s">
        <v>249</v>
      </c>
      <c r="B57" s="31" t="s">
        <v>369</v>
      </c>
      <c r="C57" s="32" t="s">
        <v>200</v>
      </c>
      <c r="D57" s="31" t="s">
        <v>201</v>
      </c>
      <c r="E57" s="33">
        <v>12.192</v>
      </c>
      <c r="F57" s="34">
        <v>98.2</v>
      </c>
      <c r="G57" s="34">
        <f t="shared" si="5"/>
        <v>1197.25</v>
      </c>
      <c r="H57" s="33">
        <v>12.192</v>
      </c>
      <c r="I57" s="34">
        <v>150.53</v>
      </c>
      <c r="J57" s="34">
        <f t="shared" si="1"/>
        <v>1835.26</v>
      </c>
      <c r="K57" s="33">
        <v>12.192</v>
      </c>
      <c r="L57" s="34">
        <v>101.2</v>
      </c>
      <c r="M57" s="34">
        <f t="shared" si="2"/>
        <v>1233.83</v>
      </c>
      <c r="N57" s="35">
        <f t="shared" si="6"/>
        <v>116.64333333333333</v>
      </c>
      <c r="O57" s="36">
        <f t="shared" si="4"/>
        <v>1422.1133333333335</v>
      </c>
    </row>
    <row r="58" spans="1:15" ht="51.75" thickBot="1" x14ac:dyDescent="0.3">
      <c r="A58" s="30" t="s">
        <v>251</v>
      </c>
      <c r="B58" s="31" t="s">
        <v>371</v>
      </c>
      <c r="C58" s="32" t="s">
        <v>205</v>
      </c>
      <c r="D58" s="31" t="s">
        <v>201</v>
      </c>
      <c r="E58" s="33">
        <v>12.192</v>
      </c>
      <c r="F58" s="34">
        <v>104.2</v>
      </c>
      <c r="G58" s="34">
        <f t="shared" si="5"/>
        <v>1270.4000000000001</v>
      </c>
      <c r="H58" s="33">
        <v>12.192</v>
      </c>
      <c r="I58" s="34">
        <v>150.30000000000001</v>
      </c>
      <c r="J58" s="34">
        <f t="shared" si="1"/>
        <v>1832.45</v>
      </c>
      <c r="K58" s="33">
        <v>12.192</v>
      </c>
      <c r="L58" s="34">
        <v>109.3</v>
      </c>
      <c r="M58" s="34">
        <f t="shared" si="2"/>
        <v>1332.58</v>
      </c>
      <c r="N58" s="35">
        <f t="shared" si="6"/>
        <v>121.26666666666667</v>
      </c>
      <c r="O58" s="36">
        <f t="shared" si="4"/>
        <v>1478.4766666666667</v>
      </c>
    </row>
    <row r="59" spans="1:15" ht="39" thickBot="1" x14ac:dyDescent="0.3">
      <c r="A59" s="30" t="s">
        <v>255</v>
      </c>
      <c r="B59" s="31" t="s">
        <v>343</v>
      </c>
      <c r="C59" s="32" t="s">
        <v>145</v>
      </c>
      <c r="D59" s="31" t="s">
        <v>76</v>
      </c>
      <c r="E59" s="33">
        <v>123.29</v>
      </c>
      <c r="F59" s="34">
        <v>4.2300000000000004</v>
      </c>
      <c r="G59" s="34">
        <f t="shared" si="5"/>
        <v>521.51</v>
      </c>
      <c r="H59" s="33">
        <v>123.29</v>
      </c>
      <c r="I59" s="34">
        <v>6.98</v>
      </c>
      <c r="J59" s="34">
        <f t="shared" si="1"/>
        <v>860.56</v>
      </c>
      <c r="K59" s="33">
        <v>123.29</v>
      </c>
      <c r="L59" s="34">
        <v>5.3</v>
      </c>
      <c r="M59" s="34">
        <f t="shared" si="2"/>
        <v>653.42999999999995</v>
      </c>
      <c r="N59" s="35">
        <f t="shared" si="6"/>
        <v>5.5033333333333339</v>
      </c>
      <c r="O59" s="36">
        <f t="shared" si="4"/>
        <v>678.5</v>
      </c>
    </row>
    <row r="60" spans="1:15" ht="39" thickBot="1" x14ac:dyDescent="0.3">
      <c r="A60" s="30" t="s">
        <v>256</v>
      </c>
      <c r="B60" s="31" t="s">
        <v>344</v>
      </c>
      <c r="C60" s="32" t="s">
        <v>147</v>
      </c>
      <c r="D60" s="31" t="s">
        <v>76</v>
      </c>
      <c r="E60" s="33">
        <v>123.29</v>
      </c>
      <c r="F60" s="34">
        <v>1.1399999999999999</v>
      </c>
      <c r="G60" s="34">
        <f t="shared" si="5"/>
        <v>140.55000000000001</v>
      </c>
      <c r="H60" s="33">
        <v>123.29</v>
      </c>
      <c r="I60" s="34">
        <v>1.32</v>
      </c>
      <c r="J60" s="34">
        <f t="shared" si="1"/>
        <v>162.74</v>
      </c>
      <c r="K60" s="33">
        <v>123.29</v>
      </c>
      <c r="L60" s="34">
        <v>1.2</v>
      </c>
      <c r="M60" s="34">
        <f t="shared" si="2"/>
        <v>147.94</v>
      </c>
      <c r="N60" s="35">
        <f t="shared" si="6"/>
        <v>1.22</v>
      </c>
      <c r="O60" s="36">
        <f t="shared" si="4"/>
        <v>150.41</v>
      </c>
    </row>
    <row r="61" spans="1:15" ht="39" thickBot="1" x14ac:dyDescent="0.3">
      <c r="A61" s="30" t="s">
        <v>257</v>
      </c>
      <c r="B61" s="31" t="s">
        <v>345</v>
      </c>
      <c r="C61" s="32" t="s">
        <v>149</v>
      </c>
      <c r="D61" s="31" t="s">
        <v>76</v>
      </c>
      <c r="E61" s="33">
        <v>123.29</v>
      </c>
      <c r="F61" s="34">
        <v>4.2300000000000004</v>
      </c>
      <c r="G61" s="34">
        <f t="shared" si="5"/>
        <v>521.51</v>
      </c>
      <c r="H61" s="33">
        <v>123.29</v>
      </c>
      <c r="I61" s="34">
        <v>6.98</v>
      </c>
      <c r="J61" s="34">
        <f t="shared" si="1"/>
        <v>860.56</v>
      </c>
      <c r="K61" s="33">
        <v>123.29</v>
      </c>
      <c r="L61" s="34">
        <v>5.3</v>
      </c>
      <c r="M61" s="34">
        <f t="shared" si="2"/>
        <v>653.42999999999995</v>
      </c>
      <c r="N61" s="35">
        <f t="shared" si="6"/>
        <v>5.5033333333333339</v>
      </c>
      <c r="O61" s="36">
        <f t="shared" si="4"/>
        <v>678.5</v>
      </c>
    </row>
    <row r="62" spans="1:15" ht="51.75" thickBot="1" x14ac:dyDescent="0.3">
      <c r="A62" s="30" t="s">
        <v>261</v>
      </c>
      <c r="B62" s="31" t="s">
        <v>358</v>
      </c>
      <c r="C62" s="32" t="s">
        <v>177</v>
      </c>
      <c r="D62" s="31" t="s">
        <v>76</v>
      </c>
      <c r="E62" s="33">
        <v>123.29</v>
      </c>
      <c r="F62" s="34">
        <v>37.200000000000003</v>
      </c>
      <c r="G62" s="34">
        <f t="shared" si="5"/>
        <v>4586.38</v>
      </c>
      <c r="H62" s="33">
        <v>123.29</v>
      </c>
      <c r="I62" s="34">
        <v>65.89</v>
      </c>
      <c r="J62" s="34">
        <f t="shared" si="1"/>
        <v>8123.57</v>
      </c>
      <c r="K62" s="33">
        <v>123.29</v>
      </c>
      <c r="L62" s="34">
        <v>42.52</v>
      </c>
      <c r="M62" s="34">
        <f t="shared" si="2"/>
        <v>5242.29</v>
      </c>
      <c r="N62" s="35">
        <f t="shared" si="6"/>
        <v>48.536666666666669</v>
      </c>
      <c r="O62" s="36">
        <f t="shared" si="4"/>
        <v>5984.0800000000008</v>
      </c>
    </row>
    <row r="63" spans="1:15" ht="39" thickBot="1" x14ac:dyDescent="0.3">
      <c r="A63" s="30" t="s">
        <v>262</v>
      </c>
      <c r="B63" s="31" t="s">
        <v>360</v>
      </c>
      <c r="C63" s="32" t="s">
        <v>181</v>
      </c>
      <c r="D63" s="31" t="s">
        <v>76</v>
      </c>
      <c r="E63" s="33">
        <v>123.29</v>
      </c>
      <c r="F63" s="34">
        <v>5.98</v>
      </c>
      <c r="G63" s="34">
        <f t="shared" si="5"/>
        <v>737.27</v>
      </c>
      <c r="H63" s="33">
        <v>123.29</v>
      </c>
      <c r="I63" s="34">
        <v>7.53</v>
      </c>
      <c r="J63" s="34">
        <f t="shared" si="1"/>
        <v>928.37</v>
      </c>
      <c r="K63" s="33">
        <v>123.29</v>
      </c>
      <c r="L63" s="34">
        <v>6.59</v>
      </c>
      <c r="M63" s="34">
        <f t="shared" si="2"/>
        <v>812.48</v>
      </c>
      <c r="N63" s="35">
        <f t="shared" si="6"/>
        <v>6.7</v>
      </c>
      <c r="O63" s="36">
        <f t="shared" si="4"/>
        <v>826.04</v>
      </c>
    </row>
    <row r="64" spans="1:15" ht="39" thickBot="1" x14ac:dyDescent="0.3">
      <c r="A64" s="30" t="s">
        <v>263</v>
      </c>
      <c r="B64" s="31" t="s">
        <v>361</v>
      </c>
      <c r="C64" s="32" t="s">
        <v>183</v>
      </c>
      <c r="D64" s="31" t="s">
        <v>76</v>
      </c>
      <c r="E64" s="33">
        <v>123.29</v>
      </c>
      <c r="F64" s="34">
        <v>344.5</v>
      </c>
      <c r="G64" s="34">
        <f t="shared" si="5"/>
        <v>42473.4</v>
      </c>
      <c r="H64" s="33">
        <v>123.29</v>
      </c>
      <c r="I64" s="34">
        <v>370.2</v>
      </c>
      <c r="J64" s="34">
        <f t="shared" si="1"/>
        <v>45641.95</v>
      </c>
      <c r="K64" s="33">
        <v>123.29</v>
      </c>
      <c r="L64" s="34">
        <v>358.24</v>
      </c>
      <c r="M64" s="34">
        <f t="shared" si="2"/>
        <v>44167.4</v>
      </c>
      <c r="N64" s="35">
        <f t="shared" si="6"/>
        <v>357.6466666666667</v>
      </c>
      <c r="O64" s="36">
        <f t="shared" si="4"/>
        <v>44094.25</v>
      </c>
    </row>
    <row r="65" spans="1:15" ht="39" thickBot="1" x14ac:dyDescent="0.3">
      <c r="A65" s="30" t="s">
        <v>264</v>
      </c>
      <c r="B65" s="31" t="s">
        <v>363</v>
      </c>
      <c r="C65" s="32" t="s">
        <v>187</v>
      </c>
      <c r="D65" s="31" t="s">
        <v>76</v>
      </c>
      <c r="E65" s="33">
        <v>123.29</v>
      </c>
      <c r="F65" s="34">
        <v>1.85</v>
      </c>
      <c r="G65" s="34">
        <f t="shared" si="5"/>
        <v>228.08</v>
      </c>
      <c r="H65" s="33">
        <v>123.29</v>
      </c>
      <c r="I65" s="34">
        <v>2.0699999999999998</v>
      </c>
      <c r="J65" s="34">
        <f t="shared" si="1"/>
        <v>255.21</v>
      </c>
      <c r="K65" s="33">
        <v>123.29</v>
      </c>
      <c r="L65" s="34">
        <v>1.95</v>
      </c>
      <c r="M65" s="34">
        <f t="shared" si="2"/>
        <v>240.41</v>
      </c>
      <c r="N65" s="35">
        <f t="shared" si="6"/>
        <v>1.9566666666666668</v>
      </c>
      <c r="O65" s="36">
        <f t="shared" si="4"/>
        <v>241.23333333333335</v>
      </c>
    </row>
    <row r="66" spans="1:15" ht="39" thickBot="1" x14ac:dyDescent="0.3">
      <c r="A66" s="30" t="s">
        <v>265</v>
      </c>
      <c r="B66" s="31" t="s">
        <v>364</v>
      </c>
      <c r="C66" s="32" t="s">
        <v>189</v>
      </c>
      <c r="D66" s="31" t="s">
        <v>76</v>
      </c>
      <c r="E66" s="33">
        <v>123.29</v>
      </c>
      <c r="F66" s="34">
        <v>5.98</v>
      </c>
      <c r="G66" s="34">
        <f t="shared" si="5"/>
        <v>737.27</v>
      </c>
      <c r="H66" s="33">
        <v>123.29</v>
      </c>
      <c r="I66" s="34">
        <v>7.53</v>
      </c>
      <c r="J66" s="34">
        <f t="shared" si="1"/>
        <v>928.37</v>
      </c>
      <c r="K66" s="33">
        <v>123.29</v>
      </c>
      <c r="L66" s="34">
        <v>6.59</v>
      </c>
      <c r="M66" s="34">
        <f t="shared" si="2"/>
        <v>812.48</v>
      </c>
      <c r="N66" s="35">
        <f t="shared" si="6"/>
        <v>6.7</v>
      </c>
      <c r="O66" s="36">
        <f t="shared" si="4"/>
        <v>826.04</v>
      </c>
    </row>
    <row r="67" spans="1:15" ht="39" thickBot="1" x14ac:dyDescent="0.3">
      <c r="A67" s="30" t="s">
        <v>266</v>
      </c>
      <c r="B67" s="31" t="s">
        <v>365</v>
      </c>
      <c r="C67" s="32" t="s">
        <v>191</v>
      </c>
      <c r="D67" s="31" t="s">
        <v>76</v>
      </c>
      <c r="E67" s="33">
        <v>123.29</v>
      </c>
      <c r="F67" s="34">
        <v>23.65</v>
      </c>
      <c r="G67" s="34">
        <f t="shared" si="5"/>
        <v>2915.8</v>
      </c>
      <c r="H67" s="33">
        <v>123.29</v>
      </c>
      <c r="I67" s="34">
        <v>32.299999999999997</v>
      </c>
      <c r="J67" s="34">
        <f t="shared" si="1"/>
        <v>3982.26</v>
      </c>
      <c r="K67" s="33">
        <v>123.29</v>
      </c>
      <c r="L67" s="34">
        <v>27.35</v>
      </c>
      <c r="M67" s="34">
        <f t="shared" si="2"/>
        <v>3371.98</v>
      </c>
      <c r="N67" s="35">
        <f t="shared" si="6"/>
        <v>27.766666666666666</v>
      </c>
      <c r="O67" s="36">
        <f t="shared" si="4"/>
        <v>3423.3466666666668</v>
      </c>
    </row>
    <row r="68" spans="1:15" ht="51.75" thickBot="1" x14ac:dyDescent="0.3">
      <c r="A68" s="30" t="s">
        <v>269</v>
      </c>
      <c r="B68" s="31" t="s">
        <v>367</v>
      </c>
      <c r="C68" s="32" t="s">
        <v>196</v>
      </c>
      <c r="D68" s="31" t="s">
        <v>76</v>
      </c>
      <c r="E68" s="33">
        <v>123.29</v>
      </c>
      <c r="F68" s="34">
        <v>69.540000000000006</v>
      </c>
      <c r="G68" s="34">
        <f t="shared" si="5"/>
        <v>8573.58</v>
      </c>
      <c r="H68" s="33">
        <v>123.29</v>
      </c>
      <c r="I68" s="34">
        <v>93.3</v>
      </c>
      <c r="J68" s="34">
        <f t="shared" ref="J68:J76" si="7">TRUNC(H68*I68,2)</f>
        <v>11502.95</v>
      </c>
      <c r="K68" s="33">
        <v>123.29</v>
      </c>
      <c r="L68" s="34">
        <v>87.36</v>
      </c>
      <c r="M68" s="34">
        <f t="shared" ref="M68:M76" si="8">TRUNC(K68*L68,2)</f>
        <v>10770.61</v>
      </c>
      <c r="N68" s="35">
        <f t="shared" si="6"/>
        <v>83.399999999999991</v>
      </c>
      <c r="O68" s="36">
        <f t="shared" si="4"/>
        <v>10282.379999999999</v>
      </c>
    </row>
    <row r="69" spans="1:15" ht="77.25" thickBot="1" x14ac:dyDescent="0.3">
      <c r="A69" s="30" t="s">
        <v>270</v>
      </c>
      <c r="B69" s="31" t="s">
        <v>368</v>
      </c>
      <c r="C69" s="32" t="s">
        <v>198</v>
      </c>
      <c r="D69" s="31" t="s">
        <v>88</v>
      </c>
      <c r="E69" s="33">
        <v>246.58</v>
      </c>
      <c r="F69" s="34">
        <v>1.1599999999999999</v>
      </c>
      <c r="G69" s="34">
        <f t="shared" si="5"/>
        <v>286.02999999999997</v>
      </c>
      <c r="H69" s="33">
        <v>246.58</v>
      </c>
      <c r="I69" s="34">
        <v>1.98</v>
      </c>
      <c r="J69" s="34">
        <f t="shared" si="7"/>
        <v>488.22</v>
      </c>
      <c r="K69" s="33">
        <v>246.58</v>
      </c>
      <c r="L69" s="34">
        <v>1.22</v>
      </c>
      <c r="M69" s="34">
        <f t="shared" si="8"/>
        <v>300.82</v>
      </c>
      <c r="N69" s="35">
        <f t="shared" ref="N69:N76" si="9">AVERAGE(F69,I69,L69)</f>
        <v>1.4533333333333331</v>
      </c>
      <c r="O69" s="36">
        <f t="shared" ref="O69:O76" si="10">AVERAGE(G69,J69,M69)</f>
        <v>358.35666666666663</v>
      </c>
    </row>
    <row r="70" spans="1:15" ht="39" thickBot="1" x14ac:dyDescent="0.3">
      <c r="A70" s="30" t="s">
        <v>271</v>
      </c>
      <c r="B70" s="31" t="s">
        <v>369</v>
      </c>
      <c r="C70" s="32" t="s">
        <v>200</v>
      </c>
      <c r="D70" s="31" t="s">
        <v>201</v>
      </c>
      <c r="E70" s="33">
        <v>12.329000000000001</v>
      </c>
      <c r="F70" s="34">
        <v>98.2</v>
      </c>
      <c r="G70" s="34">
        <f t="shared" si="5"/>
        <v>1210.7</v>
      </c>
      <c r="H70" s="33">
        <v>12.329000000000001</v>
      </c>
      <c r="I70" s="34">
        <v>150.53</v>
      </c>
      <c r="J70" s="34">
        <f t="shared" si="7"/>
        <v>1855.88</v>
      </c>
      <c r="K70" s="33">
        <v>12.329000000000001</v>
      </c>
      <c r="L70" s="34">
        <v>101.2</v>
      </c>
      <c r="M70" s="34">
        <f t="shared" si="8"/>
        <v>1247.69</v>
      </c>
      <c r="N70" s="35">
        <f t="shared" si="9"/>
        <v>116.64333333333333</v>
      </c>
      <c r="O70" s="36">
        <f t="shared" si="10"/>
        <v>1438.0900000000001</v>
      </c>
    </row>
    <row r="71" spans="1:15" ht="51.75" thickBot="1" x14ac:dyDescent="0.3">
      <c r="A71" s="30" t="s">
        <v>273</v>
      </c>
      <c r="B71" s="31" t="s">
        <v>371</v>
      </c>
      <c r="C71" s="32" t="s">
        <v>205</v>
      </c>
      <c r="D71" s="31" t="s">
        <v>201</v>
      </c>
      <c r="E71" s="33">
        <v>12.329000000000001</v>
      </c>
      <c r="F71" s="34">
        <v>104.2</v>
      </c>
      <c r="G71" s="34">
        <f t="shared" si="5"/>
        <v>1284.68</v>
      </c>
      <c r="H71" s="33">
        <v>12.329000000000001</v>
      </c>
      <c r="I71" s="34">
        <v>150.30000000000001</v>
      </c>
      <c r="J71" s="34">
        <f t="shared" si="7"/>
        <v>1853.04</v>
      </c>
      <c r="K71" s="33">
        <v>12.329000000000001</v>
      </c>
      <c r="L71" s="34">
        <v>109.3</v>
      </c>
      <c r="M71" s="34">
        <f t="shared" si="8"/>
        <v>1347.55</v>
      </c>
      <c r="N71" s="35">
        <f t="shared" si="9"/>
        <v>121.26666666666667</v>
      </c>
      <c r="O71" s="36">
        <f t="shared" si="10"/>
        <v>1495.0900000000001</v>
      </c>
    </row>
    <row r="72" spans="1:15" ht="51.75" thickBot="1" x14ac:dyDescent="0.3">
      <c r="A72" s="30" t="s">
        <v>278</v>
      </c>
      <c r="B72" s="31" t="s">
        <v>375</v>
      </c>
      <c r="C72" s="32" t="s">
        <v>279</v>
      </c>
      <c r="D72" s="31" t="s">
        <v>88</v>
      </c>
      <c r="E72" s="33">
        <v>358.97</v>
      </c>
      <c r="F72" s="34">
        <v>25.3</v>
      </c>
      <c r="G72" s="34">
        <f t="shared" si="5"/>
        <v>9081.94</v>
      </c>
      <c r="H72" s="33">
        <v>358.97</v>
      </c>
      <c r="I72" s="34">
        <v>50.2</v>
      </c>
      <c r="J72" s="34">
        <f t="shared" si="7"/>
        <v>18020.29</v>
      </c>
      <c r="K72" s="33">
        <v>358.97</v>
      </c>
      <c r="L72" s="34">
        <v>32.6</v>
      </c>
      <c r="M72" s="34">
        <f t="shared" si="8"/>
        <v>11702.42</v>
      </c>
      <c r="N72" s="35">
        <f t="shared" si="9"/>
        <v>36.033333333333331</v>
      </c>
      <c r="O72" s="36">
        <f t="shared" si="10"/>
        <v>12934.883333333333</v>
      </c>
    </row>
    <row r="73" spans="1:15" ht="39" thickBot="1" x14ac:dyDescent="0.3">
      <c r="A73" s="30" t="s">
        <v>280</v>
      </c>
      <c r="B73" s="31" t="s">
        <v>376</v>
      </c>
      <c r="C73" s="32" t="s">
        <v>281</v>
      </c>
      <c r="D73" s="31" t="s">
        <v>88</v>
      </c>
      <c r="E73" s="33">
        <v>345.55</v>
      </c>
      <c r="F73" s="34">
        <v>36.979999999999997</v>
      </c>
      <c r="G73" s="34">
        <f t="shared" si="5"/>
        <v>12778.43</v>
      </c>
      <c r="H73" s="33">
        <v>345.55</v>
      </c>
      <c r="I73" s="34">
        <v>72.2</v>
      </c>
      <c r="J73" s="34">
        <f t="shared" si="7"/>
        <v>24948.71</v>
      </c>
      <c r="K73" s="33">
        <v>345.55</v>
      </c>
      <c r="L73" s="34">
        <v>52.3</v>
      </c>
      <c r="M73" s="34">
        <f t="shared" si="8"/>
        <v>18072.259999999998</v>
      </c>
      <c r="N73" s="35">
        <f t="shared" si="9"/>
        <v>53.826666666666675</v>
      </c>
      <c r="O73" s="36">
        <f t="shared" si="10"/>
        <v>18599.8</v>
      </c>
    </row>
    <row r="74" spans="1:15" ht="77.25" thickBot="1" x14ac:dyDescent="0.3">
      <c r="A74" s="30" t="s">
        <v>286</v>
      </c>
      <c r="B74" s="31" t="s">
        <v>379</v>
      </c>
      <c r="C74" s="32" t="s">
        <v>287</v>
      </c>
      <c r="D74" s="31" t="s">
        <v>88</v>
      </c>
      <c r="E74" s="33">
        <v>180</v>
      </c>
      <c r="F74" s="34">
        <v>284.5</v>
      </c>
      <c r="G74" s="34">
        <f t="shared" si="5"/>
        <v>51210</v>
      </c>
      <c r="H74" s="33">
        <v>180</v>
      </c>
      <c r="I74" s="34">
        <v>340.2</v>
      </c>
      <c r="J74" s="34">
        <f t="shared" si="7"/>
        <v>61236</v>
      </c>
      <c r="K74" s="33">
        <v>180</v>
      </c>
      <c r="L74" s="34">
        <v>313.83999999999997</v>
      </c>
      <c r="M74" s="34">
        <f t="shared" si="8"/>
        <v>56491.199999999997</v>
      </c>
      <c r="N74" s="35">
        <f t="shared" si="9"/>
        <v>312.84666666666664</v>
      </c>
      <c r="O74" s="36">
        <f t="shared" si="10"/>
        <v>56312.4</v>
      </c>
    </row>
    <row r="75" spans="1:15" ht="64.5" thickBot="1" x14ac:dyDescent="0.3">
      <c r="A75" s="30" t="s">
        <v>288</v>
      </c>
      <c r="B75" s="31" t="s">
        <v>380</v>
      </c>
      <c r="C75" s="32" t="s">
        <v>289</v>
      </c>
      <c r="D75" s="31" t="s">
        <v>88</v>
      </c>
      <c r="E75" s="33">
        <v>774</v>
      </c>
      <c r="F75" s="34">
        <v>62.56</v>
      </c>
      <c r="G75" s="34">
        <f t="shared" si="5"/>
        <v>48421.440000000002</v>
      </c>
      <c r="H75" s="33">
        <v>774</v>
      </c>
      <c r="I75" s="34">
        <v>111.98</v>
      </c>
      <c r="J75" s="34">
        <f t="shared" si="7"/>
        <v>86672.52</v>
      </c>
      <c r="K75" s="33">
        <v>774</v>
      </c>
      <c r="L75" s="34">
        <v>95.3</v>
      </c>
      <c r="M75" s="34">
        <f t="shared" si="8"/>
        <v>73762.2</v>
      </c>
      <c r="N75" s="35">
        <f t="shared" si="9"/>
        <v>89.946666666666673</v>
      </c>
      <c r="O75" s="36">
        <f t="shared" si="10"/>
        <v>69618.720000000016</v>
      </c>
    </row>
    <row r="76" spans="1:15" ht="77.25" thickBot="1" x14ac:dyDescent="0.3">
      <c r="A76" s="41" t="s">
        <v>290</v>
      </c>
      <c r="B76" s="31" t="s">
        <v>381</v>
      </c>
      <c r="C76" s="42" t="s">
        <v>291</v>
      </c>
      <c r="D76" s="43" t="s">
        <v>76</v>
      </c>
      <c r="E76" s="44">
        <v>810</v>
      </c>
      <c r="F76" s="45">
        <v>105</v>
      </c>
      <c r="G76" s="45">
        <f t="shared" si="5"/>
        <v>85050</v>
      </c>
      <c r="H76" s="44">
        <v>810</v>
      </c>
      <c r="I76" s="45">
        <v>163.19999999999999</v>
      </c>
      <c r="J76" s="34">
        <f t="shared" si="7"/>
        <v>132192</v>
      </c>
      <c r="K76" s="44">
        <v>810</v>
      </c>
      <c r="L76" s="45">
        <v>109.63</v>
      </c>
      <c r="M76" s="34">
        <f t="shared" si="8"/>
        <v>88800.3</v>
      </c>
      <c r="N76" s="46">
        <f t="shared" si="9"/>
        <v>125.94333333333333</v>
      </c>
      <c r="O76" s="47">
        <f t="shared" si="10"/>
        <v>102014.09999999999</v>
      </c>
    </row>
    <row r="77" spans="1:15" ht="15.75" thickBot="1" x14ac:dyDescent="0.3">
      <c r="A77" s="340" t="s">
        <v>6</v>
      </c>
      <c r="B77" s="340"/>
      <c r="C77" s="340"/>
      <c r="D77" s="48"/>
      <c r="E77" s="48"/>
      <c r="F77" s="49">
        <f>SUM(F4,F5,F6,F7,F8,F9,F10,F11,F12,F13,F14,F15,F16,F17,F18,F19,F20,F21,F22,F23,F24,F25,F26,F27,F28,F29,F30,F31,F32,F33,F34,F35,F36,F37,F38,F39,F40,F41,F42,F43,F44,F45,F46,F47,F48,F49,F50,F51,F52,F53,F54,F55,F56,F57,F58,F59,F60,F61,F62,F63,F64,F65,F66,F67,F68,F69,F70,F71,F72,F73,F74,F75,F76)</f>
        <v>27708.280000000002</v>
      </c>
      <c r="G77" s="49">
        <f>SUM(G4,G5,G6,G7,G8,G9,G10,G11,G12,G13,G14,G15,G16,G17,G18,G19,G20,G21,G22,G23,G24,G25,G26,G27,G28,G29,G30,G31,G32,G33,G34,G35,G36,G37,G38,G39,G40,G41,G42,G43,G44,G45,G46,G47,G48,G49,G50,G51,G52,G53,G54,G55,G56,G57,G58,G59,G60,G61,G62,G63,G64,G65,G66,G67,G68,G69,G70,G71,G72,G73,G74,G75,G76)</f>
        <v>1799459.709999999</v>
      </c>
      <c r="H77" s="49"/>
      <c r="I77" s="49">
        <f>SUM(I4,I5,I6,I7,I8,I9,I10,I11,I12,I13,I14,I15,I16,I17,I18,I19,I20,I21,I22,I23,I24,I25,I26,I27,I28,I29,I30,I31,I32,I33,I34,I35,I36,I37,I38,I39,I40,I41,I42,I43,I44,I45,I46,I47,I48,I49,I50,I51,I52,I53,I54,I55,I56,I57,I58,I59,I60,I61,I62,I63,I64,I65,I66,I67,I68,I69,I70,I71,I72,I73,I74,I75,I76)</f>
        <v>31741.149999999965</v>
      </c>
      <c r="J77" s="49">
        <f>SUM(J4,J5,J6,J7,J8,J9,J10,J11,J12,J13,J14,J15,J16,J17,J18,J19,J20,J21,J22,J23,J24,J25,J26,J27,J28,J29,J30,J31,J32,J33,J34,J35,J36,J37,J38,J39,J40,J41,J42,J43,J44,J45,J46,J47,J48,J49,J50,J51,J52,J53,J54,J55,J56,J57,J58,J59,J60,J61,J62,J63,J64,J65,J66,J67,J68,J69,J70,J71,J72,J73,J74,J75,J76)</f>
        <v>2253686.5700000003</v>
      </c>
      <c r="K77" s="49"/>
      <c r="L77" s="49">
        <f>SUM(L4,L5,L6,L7,L8,L9,L10,L11,L12,L13,L14,L15,L16,L17,L18,L19,L20,L21,L22,L23,L24,L25,L26,L27,L28,L29,L30,L31,L32,L33,L34,L35,L36,L37,L38,L39,L40,L41,L42,L43,L44,L45,L46,L47,L48,L49,L50,L51,L52,L53,L54,L55,L56,L57,L58,L59,L60,L61,L62,L63,L64,L65,L66,L67,L68,L69,L70,L71,L72,L73,L74,L75,L76)</f>
        <v>28431.210000000017</v>
      </c>
      <c r="M77" s="49">
        <f>SUM(M4,M5,M6,M7,M8,M9,M10,M11,M12,M13,M14,M15,M16,M17,M18,M19,M20,M21,M22,M23,M24,M25,M26,M27,M28,M29,M30,M31,M32,M33,M34,M35,M36,M37,M38,M39,M40,M41,M42,M43,M44,M45,M46,M47,M48,M49,M50,M51,M52,M53,M54,M55,M56,M57,M58,M59,M60,M61,M62,M63,M64,M65,M66,M67,M68,M69,M70,M71,M72,M73,M74,M75,M76)</f>
        <v>1971347.47</v>
      </c>
      <c r="N77" s="49">
        <f>SUM(N4,N5,N6,N7,N8,N9,N10,N11,N12,N13,N14,N15,N16,N17,N18,N19,N20,N21,N22,N23,N24,N25,N26,N27,N28,N29,N30,N31,N32,N33,N34,N35,N36,N37,N38,N39,N40,N41,N42,N43,N44,N45,N46,N47,N48,N49,N50,N51,N52,N53,N54,N55,N56,N57,N58,N59,N60,N61,N62,N63,N64,N65,N66,N67,N68,N69,N70,N71,N72,N73,N74,N75,N76)</f>
        <v>29293.546666666687</v>
      </c>
      <c r="O77" s="49">
        <f>SUM(O4,O5,O6,O7,O8,O9,O10,O11,O12,O13,O14,O15,O16,O17,O18,O19,O20,O21,O22,O23,O24,O25,O26,O27,O28,O29,O30,O31,O32,O33,O34,O35,O36,O37,O38,O39,O40,O41,O42,O43,O44,O45,O46,O47,O48,O49,O50,O51,O52,O53,O54,O55,O56,O57,O58,O59,O60,O61,O62,O63,O64,O65,O66,O67,O68,O69,O70,O71,O72,O73,O74,O75,O76)</f>
        <v>2008164.5833333333</v>
      </c>
    </row>
  </sheetData>
  <mergeCells count="7">
    <mergeCell ref="A77:C77"/>
    <mergeCell ref="D2:G2"/>
    <mergeCell ref="N1:O1"/>
    <mergeCell ref="H2:J2"/>
    <mergeCell ref="K2:M2"/>
    <mergeCell ref="D1:M1"/>
    <mergeCell ref="N2:O2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8"/>
  <sheetViews>
    <sheetView workbookViewId="0">
      <selection activeCell="A6" sqref="A6"/>
    </sheetView>
  </sheetViews>
  <sheetFormatPr defaultRowHeight="15" x14ac:dyDescent="0.25"/>
  <cols>
    <col min="1" max="1" width="18.42578125" customWidth="1"/>
    <col min="2" max="2" width="49.140625" customWidth="1"/>
    <col min="6" max="6" width="12" customWidth="1"/>
    <col min="7" max="7" width="4.7109375" customWidth="1"/>
    <col min="14" max="14" width="14.42578125" customWidth="1"/>
    <col min="16" max="16" width="9.140625" customWidth="1"/>
  </cols>
  <sheetData>
    <row r="1" spans="1:19" x14ac:dyDescent="0.25">
      <c r="A1" s="354" t="s">
        <v>9</v>
      </c>
      <c r="B1" s="355"/>
    </row>
    <row r="2" spans="1:19" x14ac:dyDescent="0.25">
      <c r="A2" s="1"/>
      <c r="B2" s="1"/>
    </row>
    <row r="3" spans="1:19" ht="45" x14ac:dyDescent="0.25">
      <c r="A3" s="2" t="s">
        <v>10</v>
      </c>
      <c r="B3" s="3" t="s">
        <v>8</v>
      </c>
      <c r="F3" s="357" t="s">
        <v>33</v>
      </c>
      <c r="G3" s="357"/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  <c r="S3" s="357"/>
    </row>
    <row r="4" spans="1:19" ht="30" x14ac:dyDescent="0.25">
      <c r="A4" s="2" t="s">
        <v>37</v>
      </c>
      <c r="B4" s="18" t="s">
        <v>36</v>
      </c>
    </row>
    <row r="5" spans="1:19" ht="30" x14ac:dyDescent="0.25">
      <c r="A5" s="2" t="s">
        <v>40</v>
      </c>
      <c r="B5" s="3" t="s">
        <v>39</v>
      </c>
      <c r="F5" s="356" t="s">
        <v>11</v>
      </c>
      <c r="G5" s="356"/>
      <c r="H5" s="356"/>
      <c r="I5" s="356"/>
      <c r="J5" s="356"/>
      <c r="K5" s="356"/>
      <c r="L5" s="356"/>
      <c r="N5" s="356" t="s">
        <v>25</v>
      </c>
      <c r="O5" s="356"/>
      <c r="P5" s="356"/>
      <c r="Q5" s="356"/>
      <c r="R5" s="356"/>
      <c r="S5" s="356"/>
    </row>
    <row r="6" spans="1:19" x14ac:dyDescent="0.25">
      <c r="A6" s="1"/>
      <c r="B6" s="1"/>
    </row>
    <row r="7" spans="1:19" x14ac:dyDescent="0.25">
      <c r="A7" s="1"/>
      <c r="B7" s="1"/>
      <c r="F7" s="358" t="s">
        <v>12</v>
      </c>
      <c r="G7" s="358"/>
      <c r="H7" s="358"/>
      <c r="I7" s="358"/>
      <c r="J7" s="358"/>
      <c r="K7" s="358"/>
      <c r="L7" s="358"/>
      <c r="N7" s="358" t="s">
        <v>26</v>
      </c>
      <c r="O7" s="358"/>
      <c r="P7" s="358"/>
      <c r="Q7" s="358"/>
      <c r="R7" s="358"/>
      <c r="S7" s="358"/>
    </row>
    <row r="8" spans="1:19" x14ac:dyDescent="0.25">
      <c r="A8" s="1"/>
      <c r="B8" s="1"/>
    </row>
    <row r="9" spans="1:19" ht="15" customHeight="1" x14ac:dyDescent="0.25">
      <c r="A9" s="1"/>
      <c r="B9" s="1"/>
      <c r="F9" s="351" t="s">
        <v>34</v>
      </c>
      <c r="G9" s="12" t="s">
        <v>13</v>
      </c>
      <c r="H9" s="5">
        <v>13</v>
      </c>
      <c r="I9" s="4"/>
      <c r="J9" s="4"/>
      <c r="K9" s="4"/>
      <c r="L9" s="6"/>
      <c r="N9" s="351" t="s">
        <v>35</v>
      </c>
      <c r="O9" s="15" t="s">
        <v>13</v>
      </c>
      <c r="P9" s="5">
        <v>15</v>
      </c>
      <c r="Q9" s="4"/>
      <c r="R9" s="4"/>
      <c r="S9" s="6"/>
    </row>
    <row r="10" spans="1:19" x14ac:dyDescent="0.25">
      <c r="A10" s="1"/>
      <c r="B10" s="1"/>
      <c r="F10" s="352"/>
      <c r="G10" s="13" t="s">
        <v>14</v>
      </c>
      <c r="H10" s="8">
        <v>15</v>
      </c>
      <c r="I10" s="7" t="s">
        <v>20</v>
      </c>
      <c r="J10" s="7"/>
      <c r="K10" s="7"/>
      <c r="L10" s="9"/>
      <c r="N10" s="352"/>
      <c r="O10" s="16" t="s">
        <v>14</v>
      </c>
      <c r="P10" s="8">
        <v>18</v>
      </c>
      <c r="Q10" s="7" t="s">
        <v>27</v>
      </c>
      <c r="R10" s="7"/>
      <c r="S10" s="9"/>
    </row>
    <row r="11" spans="1:19" x14ac:dyDescent="0.25">
      <c r="A11" s="1"/>
      <c r="B11" s="1"/>
      <c r="F11" s="352"/>
      <c r="G11" s="13" t="s">
        <v>15</v>
      </c>
      <c r="H11" s="8">
        <v>18</v>
      </c>
      <c r="I11" s="7" t="s">
        <v>21</v>
      </c>
      <c r="J11" s="7"/>
      <c r="K11" s="7"/>
      <c r="L11" s="9"/>
      <c r="N11" s="352"/>
      <c r="O11" s="16" t="s">
        <v>15</v>
      </c>
      <c r="P11" s="8">
        <v>21</v>
      </c>
      <c r="Q11" s="7" t="s">
        <v>28</v>
      </c>
      <c r="R11" s="7"/>
      <c r="S11" s="9"/>
    </row>
    <row r="12" spans="1:19" x14ac:dyDescent="0.25">
      <c r="A12" s="1"/>
      <c r="B12" s="1"/>
      <c r="F12" s="352"/>
      <c r="G12" s="13" t="s">
        <v>16</v>
      </c>
      <c r="H12" s="8">
        <v>21</v>
      </c>
      <c r="I12" s="7" t="s">
        <v>22</v>
      </c>
      <c r="J12" s="7"/>
      <c r="K12" s="7"/>
      <c r="L12" s="9"/>
      <c r="N12" s="352"/>
      <c r="O12" s="16" t="s">
        <v>16</v>
      </c>
      <c r="P12" s="8">
        <v>32</v>
      </c>
      <c r="Q12" s="7" t="s">
        <v>29</v>
      </c>
      <c r="R12" s="7"/>
      <c r="S12" s="9"/>
    </row>
    <row r="13" spans="1:19" x14ac:dyDescent="0.25">
      <c r="A13" s="1"/>
      <c r="B13" s="1"/>
      <c r="F13" s="352"/>
      <c r="G13" s="13" t="s">
        <v>17</v>
      </c>
      <c r="H13" s="8">
        <v>32</v>
      </c>
      <c r="I13" s="7" t="s">
        <v>23</v>
      </c>
      <c r="J13" s="7"/>
      <c r="K13" s="7"/>
      <c r="L13" s="9"/>
      <c r="N13" s="352"/>
      <c r="O13" s="16" t="s">
        <v>17</v>
      </c>
      <c r="P13" s="8">
        <v>38</v>
      </c>
      <c r="Q13" s="7" t="s">
        <v>30</v>
      </c>
      <c r="R13" s="7"/>
      <c r="S13" s="9"/>
    </row>
    <row r="14" spans="1:19" x14ac:dyDescent="0.25">
      <c r="A14" s="1"/>
      <c r="B14" s="1"/>
      <c r="F14" s="352"/>
      <c r="G14" s="13" t="s">
        <v>18</v>
      </c>
      <c r="H14" s="8">
        <v>45</v>
      </c>
      <c r="I14" s="7" t="s">
        <v>24</v>
      </c>
      <c r="J14" s="7"/>
      <c r="K14" s="7"/>
      <c r="L14" s="9"/>
      <c r="N14" s="352"/>
      <c r="O14" s="16" t="s">
        <v>18</v>
      </c>
      <c r="P14" s="8">
        <v>40</v>
      </c>
      <c r="Q14" s="7" t="s">
        <v>31</v>
      </c>
      <c r="R14" s="7"/>
      <c r="S14" s="9"/>
    </row>
    <row r="15" spans="1:19" x14ac:dyDescent="0.25">
      <c r="A15" s="1"/>
      <c r="B15" s="1"/>
      <c r="F15" s="352"/>
      <c r="G15" s="13" t="s">
        <v>19</v>
      </c>
      <c r="H15" s="8">
        <v>46</v>
      </c>
      <c r="K15" s="7"/>
      <c r="L15" s="9"/>
      <c r="N15" s="352"/>
      <c r="O15" s="16"/>
      <c r="P15" s="8"/>
      <c r="Q15" s="7" t="s">
        <v>32</v>
      </c>
      <c r="R15" s="7"/>
      <c r="S15" s="9"/>
    </row>
    <row r="16" spans="1:19" x14ac:dyDescent="0.25">
      <c r="A16" s="1"/>
      <c r="B16" s="1"/>
      <c r="F16" s="353"/>
      <c r="G16" s="14"/>
      <c r="H16" s="10"/>
      <c r="I16" s="10"/>
      <c r="J16" s="10"/>
      <c r="K16" s="10"/>
      <c r="L16" s="11"/>
      <c r="N16" s="353"/>
      <c r="O16" s="17"/>
      <c r="P16" s="10"/>
      <c r="Q16" s="10"/>
      <c r="R16" s="10"/>
      <c r="S16" s="11"/>
    </row>
    <row r="17" spans="1:2" x14ac:dyDescent="0.25">
      <c r="A17" s="1"/>
      <c r="B17" s="1"/>
    </row>
    <row r="18" spans="1:2" x14ac:dyDescent="0.25">
      <c r="A18" s="1"/>
      <c r="B18" s="1"/>
    </row>
  </sheetData>
  <mergeCells count="8">
    <mergeCell ref="N9:N16"/>
    <mergeCell ref="A1:B1"/>
    <mergeCell ref="N5:S5"/>
    <mergeCell ref="F5:L5"/>
    <mergeCell ref="F3:S3"/>
    <mergeCell ref="F7:L7"/>
    <mergeCell ref="N7:S7"/>
    <mergeCell ref="F9:F16"/>
  </mergeCells>
  <hyperlinks>
    <hyperlink ref="B3" r:id="rId1" xr:uid="{00000000-0004-0000-0100-000000000000}"/>
    <hyperlink ref="B4" r:id="rId2" xr:uid="{00000000-0004-0000-0100-000001000000}"/>
    <hyperlink ref="B5" r:id="rId3" xr:uid="{00000000-0004-0000-0100-000002000000}"/>
  </hyperlinks>
  <pageMargins left="0.511811024" right="0.511811024" top="0.78740157499999996" bottom="0.78740157499999996" header="0.31496062000000002" footer="0.31496062000000002"/>
  <pageSetup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COMPARATIVA COM BDI</vt:lpstr>
      <vt:lpstr>CUSTO SINTÉTICO SEM BDI</vt:lpstr>
      <vt:lpstr>ANALÍTICO</vt:lpstr>
      <vt:lpstr>CURVA ABC</vt:lpstr>
      <vt:lpstr>MÉDIA DE PREÇOS - FORNECEDOR</vt:lpstr>
      <vt:lpstr>Matriz</vt:lpstr>
      <vt:lpstr>'COMPARATIVA COM BDI'!Area_de_impressao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Lohana Argolo Barbosa</dc:creator>
  <cp:lastModifiedBy>Vinicius Mendes Machado</cp:lastModifiedBy>
  <cp:lastPrinted>2023-10-04T15:26:32Z</cp:lastPrinted>
  <dcterms:created xsi:type="dcterms:W3CDTF">2018-02-22T13:24:18Z</dcterms:created>
  <dcterms:modified xsi:type="dcterms:W3CDTF">2023-10-31T20:53:08Z</dcterms:modified>
</cp:coreProperties>
</file>